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Ukrstarch\Тендери\2025\06.25\11.06 Демонтаж спортзал\1. ТЗ\"/>
    </mc:Choice>
  </mc:AlternateContent>
  <xr:revisionPtr revIDLastSave="0" documentId="13_ncr:1_{A84B983D-1650-4701-86DD-444E80CD529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21.12" sheetId="6" r:id="rId1"/>
  </sheets>
  <definedNames>
    <definedName name="_xlnm._FilterDatabase" localSheetId="0" hidden="1">'21.12'!$G$1:$G$107</definedName>
    <definedName name="_xlnm.Print_Area" localSheetId="0">'21.12'!$A$1:$K$105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6" l="1"/>
  <c r="D90" i="6"/>
  <c r="F90" i="6" s="1"/>
  <c r="I88" i="6"/>
  <c r="D72" i="6"/>
  <c r="F72" i="6" s="1"/>
  <c r="F71" i="6"/>
  <c r="F70" i="6"/>
  <c r="D69" i="6"/>
  <c r="F69" i="6" s="1"/>
  <c r="F68" i="6"/>
  <c r="F67" i="6"/>
  <c r="I83" i="6"/>
  <c r="I79" i="6"/>
  <c r="I78" i="6"/>
  <c r="I75" i="6"/>
  <c r="I76" i="6"/>
  <c r="I74" i="6"/>
  <c r="I73" i="6"/>
  <c r="F65" i="6"/>
  <c r="F88" i="6"/>
  <c r="F66" i="6"/>
  <c r="F64" i="6"/>
  <c r="F63" i="6"/>
  <c r="I80" i="6" l="1"/>
  <c r="I81" i="6" l="1"/>
  <c r="F61" i="6"/>
  <c r="I60" i="6"/>
  <c r="I59" i="6"/>
  <c r="F59" i="6"/>
  <c r="I57" i="6"/>
  <c r="I58" i="6"/>
  <c r="F58" i="6"/>
  <c r="D43" i="6"/>
  <c r="I43" i="6" s="1"/>
  <c r="F60" i="6" l="1"/>
  <c r="F57" i="6"/>
  <c r="F56" i="6"/>
  <c r="I54" i="6"/>
  <c r="I55" i="6"/>
  <c r="F55" i="6"/>
  <c r="F54" i="6"/>
  <c r="I53" i="6"/>
  <c r="F53" i="6" l="1"/>
  <c r="F50" i="6"/>
  <c r="D48" i="6"/>
  <c r="I48" i="6" s="1"/>
  <c r="D49" i="6"/>
  <c r="F49" i="6" s="1"/>
  <c r="D47" i="6"/>
  <c r="I47" i="6" s="1"/>
  <c r="F52" i="6"/>
  <c r="I51" i="6"/>
  <c r="I46" i="6"/>
  <c r="F46" i="6"/>
  <c r="F48" i="6" l="1"/>
  <c r="F51" i="6"/>
  <c r="F47" i="6"/>
  <c r="F45" i="6" l="1"/>
  <c r="F44" i="6"/>
  <c r="D42" i="6"/>
  <c r="F42" i="6" s="1"/>
  <c r="F43" i="6"/>
  <c r="D40" i="6"/>
  <c r="F15" i="6" l="1"/>
  <c r="F41" i="6"/>
  <c r="F40" i="6"/>
  <c r="F39" i="6" l="1"/>
  <c r="D38" i="6"/>
  <c r="I38" i="6" s="1"/>
  <c r="D37" i="6"/>
  <c r="F37" i="6" s="1"/>
  <c r="F36" i="6"/>
  <c r="F35" i="6"/>
  <c r="F34" i="6"/>
  <c r="F33" i="6"/>
  <c r="D31" i="6"/>
  <c r="D32" i="6" s="1"/>
  <c r="F32" i="6" s="1"/>
  <c r="F28" i="6"/>
  <c r="F29" i="6"/>
  <c r="F30" i="6"/>
  <c r="F27" i="6"/>
  <c r="I26" i="6"/>
  <c r="F23" i="6"/>
  <c r="F22" i="6"/>
  <c r="F21" i="6"/>
  <c r="F17" i="6"/>
  <c r="F16" i="6"/>
  <c r="F98" i="6"/>
  <c r="F97" i="6"/>
  <c r="F96" i="6"/>
  <c r="K95" i="6" l="1"/>
  <c r="F38" i="6"/>
  <c r="F31" i="6"/>
  <c r="F95" i="6" l="1"/>
  <c r="F101" i="6" s="1"/>
  <c r="K96" i="6"/>
  <c r="K101" i="6" l="1"/>
  <c r="F102" i="6" l="1"/>
  <c r="F103" i="6" s="1"/>
  <c r="F104" i="6" s="1"/>
</calcChain>
</file>

<file path=xl/sharedStrings.xml><?xml version="1.0" encoding="utf-8"?>
<sst xmlns="http://schemas.openxmlformats.org/spreadsheetml/2006/main" count="326" uniqueCount="141">
  <si>
    <t>на виконання робіт:</t>
  </si>
  <si>
    <t>№  п/п</t>
  </si>
  <si>
    <t>Найменування робіт</t>
  </si>
  <si>
    <t>Од.вим</t>
  </si>
  <si>
    <t>К-ть</t>
  </si>
  <si>
    <t>Ціна за од. без ПДВ, грн</t>
  </si>
  <si>
    <t>Вартість ВСЬОГО без ПДВ, грн</t>
  </si>
  <si>
    <t>Найменування матеріалів</t>
  </si>
  <si>
    <t>м2</t>
  </si>
  <si>
    <t>Разом вартість робіт з іншими витратами, без ПДВ, грн</t>
  </si>
  <si>
    <t>Разом вартість матеріалів з іншими витратами, без ПДВ, грн</t>
  </si>
  <si>
    <t>Разом, без ПДВ, грн</t>
  </si>
  <si>
    <t>Податок на додану вартість (ПДВ - 20%), грн</t>
  </si>
  <si>
    <t>ВСЬОГО з ПДВ, грн</t>
  </si>
  <si>
    <t>шт.</t>
  </si>
  <si>
    <t>Демонтаж сіфонів</t>
  </si>
  <si>
    <t>шт</t>
  </si>
  <si>
    <t>мп</t>
  </si>
  <si>
    <t>Липучка Klingspor PS33CK GLS52 P100 225 мм</t>
  </si>
  <si>
    <t>Прибирання приміщень</t>
  </si>
  <si>
    <t>Разом вартість робіт:</t>
  </si>
  <si>
    <t>Разом вартість матеріалів:</t>
  </si>
  <si>
    <t>Витратні матеріали</t>
  </si>
  <si>
    <t>Монтаж/Демонтаж риштувань (одне встановлення та розбирання)</t>
  </si>
  <si>
    <t xml:space="preserve">Мішки будівельні </t>
  </si>
  <si>
    <t>Розвантаження, складування та занесення матеріалів, в тому числі на другий поверх</t>
  </si>
  <si>
    <t>послуг</t>
  </si>
  <si>
    <t>Інше</t>
  </si>
  <si>
    <t>Замовник: Товариство з обмеженою відповідальністю "Укрстарч"</t>
  </si>
  <si>
    <t>КОШТОРИС</t>
  </si>
  <si>
    <t>Замовник</t>
  </si>
  <si>
    <t>ТОВ "УКРСТАРЧ"</t>
  </si>
  <si>
    <t>Директор_____________________  Олег Дзендзелюк</t>
  </si>
  <si>
    <t>136</t>
  </si>
  <si>
    <t>137</t>
  </si>
  <si>
    <t>138</t>
  </si>
  <si>
    <t xml:space="preserve">на Об'єкті будівництва: "Капітальний ремонт частини першого поверху лабораторного корпусу, за адресою: Київська область, Яготинський район, м. Яготин, вул. Кузнєцова, 18"										</t>
  </si>
  <si>
    <t>Демонтажні роботи</t>
  </si>
  <si>
    <t>Демонтаж освітлювальних приладів та розеток (орієнтовно)</t>
  </si>
  <si>
    <t>Влаштування тимчасового освітлення</t>
  </si>
  <si>
    <t>Провід силовий ЗЗКМ ПВС 3x1,5 мідь</t>
  </si>
  <si>
    <t>Провід силовий ЗЗКМ ПВС 3x2,5 мідь</t>
  </si>
  <si>
    <t>Колодка каучукова Luxel 4 розетки із заземленням</t>
  </si>
  <si>
    <t>Патрон електричний ЕМТ із гайкою E27 карболіт чорний 22-0110</t>
  </si>
  <si>
    <t>Прожектор світлодіодний ARDERO 6500K 150 Вт IP65 чорний LL-1150ARD</t>
  </si>
  <si>
    <t>Лампа світлодіодна HOROZ ELECTRIC 15 Вт A60 матова E27 175 В 4200 К 001-006-0015-033</t>
  </si>
  <si>
    <t>Демонтаж та вирізання системи опалення</t>
  </si>
  <si>
    <t>Демонтаж бойлера</t>
  </si>
  <si>
    <t>Демонтаж умивальника</t>
  </si>
  <si>
    <t>Демонтаж унітаза</t>
  </si>
  <si>
    <t xml:space="preserve">Демонтаж змішувачів </t>
  </si>
  <si>
    <t>Демонтаж труб водопостачання та водовідведення</t>
  </si>
  <si>
    <t>Винесення меблів, електроустаткування та іншого сміття з приміщень до місця складування</t>
  </si>
  <si>
    <t>Демонтаж електропроводки та пожежної сигналізації (орієнтовно)</t>
  </si>
  <si>
    <t>Демонтаж турникету</t>
  </si>
  <si>
    <t>Демонтаж поручня</t>
  </si>
  <si>
    <t>Демонтаж касетної стелі на деревʼяному каркасі</t>
  </si>
  <si>
    <t>Демонтаж дверей</t>
  </si>
  <si>
    <t>Демонтаж вітражів з вирізанням металевих рам</t>
  </si>
  <si>
    <t>Демонтаж перегородок ДСП на каркасі</t>
  </si>
  <si>
    <t>м3</t>
  </si>
  <si>
    <t>Матеріали надає замовник</t>
  </si>
  <si>
    <t>Влаштування паркану (орієнтовно)</t>
  </si>
  <si>
    <t xml:space="preserve">Відключення приміщення від мережі та облаштування точки електро підключення </t>
  </si>
  <si>
    <t>Автоматичний вимикач існуючий</t>
  </si>
  <si>
    <t>Чистка бетонних стель</t>
  </si>
  <si>
    <t>Демонтаж плінтусів</t>
  </si>
  <si>
    <t>Фреза Distar алмазна DGS-S Bestseller Expert 125/22,23-7 17015424010</t>
  </si>
  <si>
    <t>Демонтаж оздоблення колон в прим 23 (зала)</t>
  </si>
  <si>
    <t>Демонтаж двох металевих тамбурів</t>
  </si>
  <si>
    <t xml:space="preserve">Демонтаж інших металевих зашивок </t>
  </si>
  <si>
    <t>Круг відрізний по металу Klingspor Kronenflex EDGE SPECIAL 125 x1,2x22,2 мм</t>
  </si>
  <si>
    <t>Мішки будівельні</t>
  </si>
  <si>
    <t>24</t>
  </si>
  <si>
    <t>Демонтаж плитки та розчину на підлозі та стінах</t>
  </si>
  <si>
    <t>Демонтаж та розбивання мармуробої бетонної підлоги</t>
  </si>
  <si>
    <t>Демонтаж стяжки з підлоги</t>
  </si>
  <si>
    <t>Демонтаж лінолеуму</t>
  </si>
  <si>
    <t>Винесення демонтованого матеріалу(плитка, стяжка) до місця складування</t>
  </si>
  <si>
    <t>т</t>
  </si>
  <si>
    <t>25</t>
  </si>
  <si>
    <t>26</t>
  </si>
  <si>
    <t>27</t>
  </si>
  <si>
    <t>Демонтаж дощатої підлоги</t>
  </si>
  <si>
    <t>Демонтаж кладки</t>
  </si>
  <si>
    <t>Вивезення сміття (транспорт (альфатор) надає замовник)</t>
  </si>
  <si>
    <t>Демонтаж існуючого вимощення</t>
  </si>
  <si>
    <t>Демонтаж оздоблення  цоколя фундаменту(орієнтовно)</t>
  </si>
  <si>
    <t>м2/мп</t>
  </si>
  <si>
    <t>876</t>
  </si>
  <si>
    <t>Демонтаж існуючого оздоблення фасаду зі збереженням(оздоблюючий елемент)</t>
  </si>
  <si>
    <t>Демонтаж короба для повітропровода та шафи гідранта</t>
  </si>
  <si>
    <t>Демонтаж штукатурки на стінах</t>
  </si>
  <si>
    <t>Демонтаж штукатурки фасаду</t>
  </si>
  <si>
    <t>Демонтаж оздоблення цоколю</t>
  </si>
  <si>
    <t>Очищення стін від фарби</t>
  </si>
  <si>
    <t xml:space="preserve">Демонтаж керамічної плитки та розчину </t>
  </si>
  <si>
    <t>Демонтаж водосточної системи</t>
  </si>
  <si>
    <t>Влаштування маталевих обойм</t>
  </si>
  <si>
    <t xml:space="preserve">Вибивання ніші під швелер </t>
  </si>
  <si>
    <t>Прорізання отворів в швелері</t>
  </si>
  <si>
    <t>Електроди 3мм</t>
  </si>
  <si>
    <t>Круг відрізний по металу Klingspor A24 Extra 230x2,0x22,2 мм 10514</t>
  </si>
  <si>
    <t>Свердління отворів в стінах</t>
  </si>
  <si>
    <t>Бур GRANIT SDS-plus 26x460 мм 0-26-460</t>
  </si>
  <si>
    <t>Прорізання отворів в пластині</t>
  </si>
  <si>
    <t>Грунтування металевої конструкції</t>
  </si>
  <si>
    <t>Ґрунтовка Kompozit ГФ-021 світло-сірий мат 2,8 кг</t>
  </si>
  <si>
    <t>Вибивання ніші під кутик перемички</t>
  </si>
  <si>
    <t>Прорізання отворів в кутику</t>
  </si>
  <si>
    <t>Прорізання стіни в цеглі дя ніші</t>
  </si>
  <si>
    <t>Заведення кутика та його фіксація і обварюванням з обварюванням та стягуванням шпильками, формування перемички</t>
  </si>
  <si>
    <t>Заведення швелера та його фіксація з обварюванням та стягуванням шпильками, формування перемички</t>
  </si>
  <si>
    <t>Монтаж вертикального та горизонтального підсилення стіни з обварюванням та стягуванням шпильками влаштування обойми</t>
  </si>
  <si>
    <t>Диск алмазний відрізний Expert 1A1RSS Глибокий різ 230x22,2</t>
  </si>
  <si>
    <t>Швелер 20</t>
  </si>
  <si>
    <t>Швелер 24</t>
  </si>
  <si>
    <t>Лист 10х150</t>
  </si>
  <si>
    <t>Кутик 75х75х6</t>
  </si>
  <si>
    <t>Кутик 40х40х5</t>
  </si>
  <si>
    <t>Полоса 50х5</t>
  </si>
  <si>
    <t>Полоса 80х6</t>
  </si>
  <si>
    <t>Шпилька М12 L450 сталь ст3пс</t>
  </si>
  <si>
    <t>Шпилька М16 L300 сталь ст3пс</t>
  </si>
  <si>
    <t>Шпилька М16 L450 сталь ст3пс</t>
  </si>
  <si>
    <t>Шпилька М12 L300 сталь ст3пс</t>
  </si>
  <si>
    <t>Шпилька М8 L150 сталь ст3пс</t>
  </si>
  <si>
    <t>Гайка М16</t>
  </si>
  <si>
    <t>Гайка М12</t>
  </si>
  <si>
    <t>Шайба М16</t>
  </si>
  <si>
    <t>Шайба М12</t>
  </si>
  <si>
    <t>Гайка М8</t>
  </si>
  <si>
    <t>Шайба М8</t>
  </si>
  <si>
    <t>кг</t>
  </si>
  <si>
    <t>Грунтовка бетонконтакт Ceresit CT 19 (15 кг)</t>
  </si>
  <si>
    <t>Суміш для анкерування Ceresit CX-5 5 кг</t>
  </si>
  <si>
    <t>Нанесення бетонконтакту на швеллер</t>
  </si>
  <si>
    <t>Зачиканення металу швеллера</t>
  </si>
  <si>
    <t>Демонтажні роботи Спортзал та металеві обойми</t>
  </si>
  <si>
    <t>Підрядник: Товариство з обмеженою відповідальністю</t>
  </si>
  <si>
    <t>поставка замовника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</si>
</sst>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₴_-;\-* #,##0.00\ _₴_-;_-* &quot;-&quot;??\ _₴_-;_-@_-"/>
    <numFmt numFmtId="164" formatCode="_-* #,##0.00_₴_-;\-* #,##0.00_₴_-;_-* \-??_₴_-;_-@_-"/>
    <numFmt numFmtId="165" formatCode="0.000"/>
    <numFmt numFmtId="166" formatCode="_-* #\ ##0.00_-;\-* #\ ##0.00_-;_-* &quot;-&quot;??_-;_-@_-"/>
    <numFmt numFmtId="167" formatCode="#,##0.000"/>
    <numFmt numFmtId="168" formatCode="#,##0.00_₴"/>
    <numFmt numFmtId="169" formatCode="#,##0_₴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3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164" fontId="4" fillId="0" borderId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1" fillId="0" borderId="0"/>
    <xf numFmtId="166" fontId="12" fillId="0" borderId="0" applyFont="0" applyFill="0" applyBorder="0" applyAlignment="0" applyProtection="0"/>
    <xf numFmtId="0" fontId="4" fillId="0" borderId="0"/>
    <xf numFmtId="0" fontId="25" fillId="0" borderId="0"/>
    <xf numFmtId="0" fontId="26" fillId="0" borderId="0" applyBorder="0" applyProtection="0"/>
  </cellStyleXfs>
  <cellXfs count="212">
    <xf numFmtId="0" fontId="0" fillId="0" borderId="0" xfId="0"/>
    <xf numFmtId="43" fontId="3" fillId="0" borderId="0" xfId="1" applyFont="1" applyFill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2" fontId="8" fillId="0" borderId="4" xfId="4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3" fontId="8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43" fontId="7" fillId="0" borderId="0" xfId="0" applyNumberFormat="1" applyFont="1" applyAlignment="1">
      <alignment horizontal="center" vertical="top" wrapText="1"/>
    </xf>
    <xf numFmtId="4" fontId="9" fillId="0" borderId="0" xfId="0" applyNumberFormat="1" applyFont="1" applyAlignment="1">
      <alignment horizontal="center" vertical="center" wrapText="1"/>
    </xf>
    <xf numFmtId="43" fontId="9" fillId="0" borderId="0" xfId="1" applyFont="1" applyBorder="1" applyAlignment="1">
      <alignment vertical="center" wrapText="1"/>
    </xf>
    <xf numFmtId="43" fontId="9" fillId="0" borderId="6" xfId="1" applyFont="1" applyBorder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2" fontId="8" fillId="4" borderId="4" xfId="4" applyNumberFormat="1" applyFont="1" applyFill="1" applyBorder="1" applyAlignment="1">
      <alignment horizontal="center" vertical="center" wrapText="1"/>
    </xf>
    <xf numFmtId="43" fontId="8" fillId="4" borderId="4" xfId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4" fontId="10" fillId="0" borderId="4" xfId="3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4" xfId="2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4" fontId="10" fillId="4" borderId="4" xfId="3" applyNumberFormat="1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43" fontId="2" fillId="0" borderId="4" xfId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vertical="center" wrapText="1"/>
    </xf>
    <xf numFmtId="0" fontId="10" fillId="0" borderId="4" xfId="2" applyFont="1" applyBorder="1" applyAlignment="1">
      <alignment horizontal="left" vertical="center" wrapText="1"/>
    </xf>
    <xf numFmtId="4" fontId="10" fillId="0" borderId="4" xfId="2" applyNumberFormat="1" applyFont="1" applyBorder="1" applyAlignment="1">
      <alignment horizontal="center" vertical="center"/>
    </xf>
    <xf numFmtId="2" fontId="10" fillId="0" borderId="4" xfId="3" applyNumberFormat="1" applyFont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/>
    </xf>
    <xf numFmtId="2" fontId="10" fillId="0" borderId="4" xfId="10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3" fontId="10" fillId="0" borderId="4" xfId="2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43" fontId="14" fillId="0" borderId="0" xfId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15" fillId="0" borderId="0" xfId="12" applyNumberFormat="1" applyFont="1" applyAlignment="1">
      <alignment horizontal="right" vertical="center"/>
    </xf>
    <xf numFmtId="4" fontId="14" fillId="0" borderId="0" xfId="0" applyNumberFormat="1" applyFont="1" applyAlignment="1">
      <alignment horizontal="left" vertical="center" wrapText="1"/>
    </xf>
    <xf numFmtId="2" fontId="14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wrapText="1"/>
    </xf>
    <xf numFmtId="43" fontId="14" fillId="0" borderId="0" xfId="1" applyFont="1" applyFill="1" applyAlignment="1">
      <alignment horizontal="right" vertical="center"/>
    </xf>
    <xf numFmtId="0" fontId="8" fillId="0" borderId="4" xfId="3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4" borderId="4" xfId="3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center" vertical="center" wrapText="1"/>
    </xf>
    <xf numFmtId="49" fontId="10" fillId="0" borderId="5" xfId="3" applyNumberFormat="1" applyFont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right" vertical="center" wrapText="1"/>
    </xf>
    <xf numFmtId="4" fontId="10" fillId="0" borderId="6" xfId="2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3" fontId="2" fillId="3" borderId="8" xfId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9" fontId="10" fillId="0" borderId="13" xfId="3" applyNumberFormat="1" applyFont="1" applyBorder="1" applyAlignment="1">
      <alignment horizontal="center" vertical="center" wrapText="1"/>
    </xf>
    <xf numFmtId="0" fontId="10" fillId="0" borderId="14" xfId="3" applyFont="1" applyBorder="1" applyAlignment="1">
      <alignment horizontal="left" vertical="center" wrapText="1"/>
    </xf>
    <xf numFmtId="0" fontId="10" fillId="0" borderId="14" xfId="2" applyFont="1" applyBorder="1" applyAlignment="1">
      <alignment horizontal="center" vertical="center"/>
    </xf>
    <xf numFmtId="4" fontId="10" fillId="0" borderId="14" xfId="2" applyNumberFormat="1" applyFont="1" applyBorder="1" applyAlignment="1">
      <alignment horizontal="center" vertical="center"/>
    </xf>
    <xf numFmtId="0" fontId="2" fillId="0" borderId="14" xfId="3" applyFont="1" applyBorder="1" applyAlignment="1">
      <alignment horizontal="left" vertical="center" wrapText="1"/>
    </xf>
    <xf numFmtId="4" fontId="10" fillId="0" borderId="15" xfId="2" applyNumberFormat="1" applyFont="1" applyBorder="1" applyAlignment="1">
      <alignment horizontal="right" vertical="center"/>
    </xf>
    <xf numFmtId="43" fontId="2" fillId="3" borderId="2" xfId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0" fontId="8" fillId="2" borderId="16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2" fontId="8" fillId="2" borderId="17" xfId="4" applyNumberFormat="1" applyFont="1" applyFill="1" applyBorder="1" applyAlignment="1">
      <alignment horizontal="center" vertical="center" wrapText="1"/>
    </xf>
    <xf numFmtId="43" fontId="8" fillId="2" borderId="17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43" fontId="9" fillId="2" borderId="18" xfId="1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9" fillId="3" borderId="17" xfId="3" applyFont="1" applyFill="1" applyBorder="1" applyAlignment="1">
      <alignment horizontal="center" vertical="center" wrapText="1"/>
    </xf>
    <xf numFmtId="0" fontId="8" fillId="3" borderId="17" xfId="3" applyFont="1" applyFill="1" applyBorder="1" applyAlignment="1">
      <alignment horizontal="center" vertical="center" wrapText="1"/>
    </xf>
    <xf numFmtId="2" fontId="8" fillId="3" borderId="17" xfId="4" applyNumberFormat="1" applyFont="1" applyFill="1" applyBorder="1" applyAlignment="1">
      <alignment horizontal="center" vertical="center" wrapText="1"/>
    </xf>
    <xf numFmtId="43" fontId="8" fillId="3" borderId="17" xfId="1" applyFont="1" applyFill="1" applyBorder="1" applyAlignment="1">
      <alignment horizontal="center" vertical="center" wrapText="1"/>
    </xf>
    <xf numFmtId="43" fontId="9" fillId="3" borderId="17" xfId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left" vertical="center" wrapText="1"/>
    </xf>
    <xf numFmtId="0" fontId="8" fillId="4" borderId="11" xfId="3" applyFont="1" applyFill="1" applyBorder="1" applyAlignment="1">
      <alignment horizontal="center" vertical="center" wrapText="1"/>
    </xf>
    <xf numFmtId="2" fontId="8" fillId="4" borderId="11" xfId="4" applyNumberFormat="1" applyFont="1" applyFill="1" applyBorder="1" applyAlignment="1">
      <alignment horizontal="center" vertical="center" wrapText="1"/>
    </xf>
    <xf numFmtId="43" fontId="8" fillId="4" borderId="11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49" fontId="9" fillId="2" borderId="13" xfId="3" applyNumberFormat="1" applyFont="1" applyFill="1" applyBorder="1" applyAlignment="1">
      <alignment horizontal="center" vertical="center" wrapText="1"/>
    </xf>
    <xf numFmtId="49" fontId="9" fillId="2" borderId="14" xfId="3" applyNumberFormat="1" applyFont="1" applyFill="1" applyBorder="1" applyAlignment="1">
      <alignment horizontal="center" vertical="center" wrapText="1"/>
    </xf>
    <xf numFmtId="49" fontId="9" fillId="2" borderId="14" xfId="4" applyNumberFormat="1" applyFont="1" applyFill="1" applyBorder="1" applyAlignment="1">
      <alignment horizontal="center" vertical="center" wrapText="1"/>
    </xf>
    <xf numFmtId="49" fontId="9" fillId="2" borderId="14" xfId="1" applyNumberFormat="1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49" fontId="9" fillId="2" borderId="15" xfId="1" applyNumberFormat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left" vertical="center" wrapText="1"/>
    </xf>
    <xf numFmtId="0" fontId="10" fillId="4" borderId="4" xfId="3" applyFont="1" applyFill="1" applyBorder="1" applyAlignment="1">
      <alignment horizontal="center" vertical="center" wrapText="1"/>
    </xf>
    <xf numFmtId="2" fontId="10" fillId="4" borderId="4" xfId="4" applyNumberFormat="1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43" fontId="9" fillId="4" borderId="10" xfId="1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/>
    </xf>
    <xf numFmtId="4" fontId="21" fillId="5" borderId="19" xfId="0" applyNumberFormat="1" applyFont="1" applyFill="1" applyBorder="1" applyAlignment="1">
      <alignment horizontal="center" vertical="center" wrapText="1"/>
    </xf>
    <xf numFmtId="0" fontId="19" fillId="4" borderId="12" xfId="3" applyFont="1" applyFill="1" applyBorder="1" applyAlignment="1">
      <alignment horizontal="center" vertical="center" wrapText="1"/>
    </xf>
    <xf numFmtId="0" fontId="19" fillId="4" borderId="11" xfId="3" applyFont="1" applyFill="1" applyBorder="1" applyAlignment="1">
      <alignment horizontal="left" vertical="center" wrapText="1"/>
    </xf>
    <xf numFmtId="0" fontId="19" fillId="4" borderId="11" xfId="3" applyFont="1" applyFill="1" applyBorder="1" applyAlignment="1">
      <alignment horizontal="center" vertical="center" wrapText="1"/>
    </xf>
    <xf numFmtId="2" fontId="19" fillId="4" borderId="11" xfId="4" applyNumberFormat="1" applyFont="1" applyFill="1" applyBorder="1" applyAlignment="1">
      <alignment horizontal="center" vertical="center" wrapText="1"/>
    </xf>
    <xf numFmtId="43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 wrapText="1"/>
    </xf>
    <xf numFmtId="43" fontId="20" fillId="4" borderId="10" xfId="1" applyFont="1" applyFill="1" applyBorder="1" applyAlignment="1">
      <alignment horizontal="center" vertical="center" wrapText="1"/>
    </xf>
    <xf numFmtId="49" fontId="19" fillId="4" borderId="4" xfId="3" applyNumberFormat="1" applyFont="1" applyFill="1" applyBorder="1" applyAlignment="1">
      <alignment horizontal="left" vertical="center" wrapText="1"/>
    </xf>
    <xf numFmtId="0" fontId="19" fillId="4" borderId="4" xfId="3" applyFont="1" applyFill="1" applyBorder="1" applyAlignment="1">
      <alignment horizontal="center" vertical="center" wrapText="1"/>
    </xf>
    <xf numFmtId="2" fontId="19" fillId="4" borderId="4" xfId="4" applyNumberFormat="1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43" fontId="19" fillId="4" borderId="6" xfId="1" applyFont="1" applyFill="1" applyBorder="1" applyAlignment="1">
      <alignment horizontal="center" vertical="center" wrapText="1"/>
    </xf>
    <xf numFmtId="4" fontId="22" fillId="5" borderId="20" xfId="0" applyNumberFormat="1" applyFont="1" applyFill="1" applyBorder="1" applyAlignment="1">
      <alignment horizontal="center" vertical="center" wrapText="1"/>
    </xf>
    <xf numFmtId="49" fontId="10" fillId="4" borderId="5" xfId="3" applyNumberFormat="1" applyFont="1" applyFill="1" applyBorder="1" applyAlignment="1">
      <alignment horizontal="center" vertical="center" wrapText="1"/>
    </xf>
    <xf numFmtId="4" fontId="22" fillId="4" borderId="6" xfId="3" applyNumberFormat="1" applyFont="1" applyFill="1" applyBorder="1" applyAlignment="1">
      <alignment horizontal="center" vertical="center" wrapText="1"/>
    </xf>
    <xf numFmtId="4" fontId="2" fillId="4" borderId="6" xfId="3" applyNumberFormat="1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3" fontId="10" fillId="0" borderId="14" xfId="2" applyNumberFormat="1" applyFont="1" applyBorder="1" applyAlignment="1">
      <alignment horizontal="center" vertical="center"/>
    </xf>
    <xf numFmtId="2" fontId="10" fillId="0" borderId="14" xfId="2" applyNumberFormat="1" applyFont="1" applyBorder="1" applyAlignment="1">
      <alignment horizontal="center" vertical="center"/>
    </xf>
    <xf numFmtId="4" fontId="10" fillId="4" borderId="4" xfId="2" applyNumberFormat="1" applyFont="1" applyFill="1" applyBorder="1" applyAlignment="1">
      <alignment horizontal="center" vertical="center"/>
    </xf>
    <xf numFmtId="4" fontId="10" fillId="0" borderId="4" xfId="2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 wrapText="1"/>
    </xf>
    <xf numFmtId="4" fontId="10" fillId="4" borderId="11" xfId="0" applyNumberFormat="1" applyFont="1" applyFill="1" applyBorder="1" applyAlignment="1">
      <alignment horizontal="center" vertical="center" shrinkToFit="1"/>
    </xf>
    <xf numFmtId="4" fontId="10" fillId="4" borderId="11" xfId="0" applyNumberFormat="1" applyFont="1" applyFill="1" applyBorder="1" applyAlignment="1">
      <alignment horizontal="center" vertical="center"/>
    </xf>
    <xf numFmtId="4" fontId="10" fillId="6" borderId="11" xfId="13" applyNumberFormat="1" applyFont="1" applyFill="1" applyBorder="1" applyAlignment="1" applyProtection="1">
      <alignment horizontal="center" vertical="center"/>
      <protection locked="0"/>
    </xf>
    <xf numFmtId="0" fontId="10" fillId="4" borderId="11" xfId="14" applyFont="1" applyFill="1" applyBorder="1" applyAlignment="1" applyProtection="1">
      <alignment horizontal="left" vertical="center" wrapText="1"/>
    </xf>
    <xf numFmtId="0" fontId="10" fillId="4" borderId="11" xfId="0" applyFont="1" applyFill="1" applyBorder="1" applyAlignment="1">
      <alignment horizontal="center" vertical="center"/>
    </xf>
    <xf numFmtId="168" fontId="10" fillId="4" borderId="11" xfId="0" applyNumberFormat="1" applyFont="1" applyFill="1" applyBorder="1" applyAlignment="1">
      <alignment horizontal="right" vertical="center" wrapText="1"/>
    </xf>
    <xf numFmtId="4" fontId="27" fillId="4" borderId="4" xfId="0" applyNumberFormat="1" applyFont="1" applyFill="1" applyBorder="1" applyAlignment="1">
      <alignment horizontal="righ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4" borderId="11" xfId="0" applyFont="1" applyFill="1" applyBorder="1" applyAlignment="1">
      <alignment horizontal="left" vertical="center" wrapText="1"/>
    </xf>
    <xf numFmtId="169" fontId="10" fillId="4" borderId="11" xfId="0" applyNumberFormat="1" applyFont="1" applyFill="1" applyBorder="1" applyAlignment="1">
      <alignment horizontal="right" vertical="center" wrapText="1"/>
    </xf>
    <xf numFmtId="4" fontId="10" fillId="4" borderId="11" xfId="5" applyNumberFormat="1" applyFont="1" applyFill="1" applyBorder="1" applyAlignment="1">
      <alignment horizontal="center" vertical="center"/>
    </xf>
    <xf numFmtId="4" fontId="10" fillId="4" borderId="11" xfId="5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horizontal="center" vertical="center" shrinkToFit="1"/>
    </xf>
    <xf numFmtId="4" fontId="10" fillId="4" borderId="4" xfId="0" applyNumberFormat="1" applyFont="1" applyFill="1" applyBorder="1" applyAlignment="1">
      <alignment horizontal="center" vertical="center"/>
    </xf>
    <xf numFmtId="4" fontId="10" fillId="6" borderId="4" xfId="13" applyNumberFormat="1" applyFont="1" applyFill="1" applyBorder="1" applyAlignment="1" applyProtection="1">
      <alignment horizontal="center" vertical="center"/>
      <protection locked="0"/>
    </xf>
    <xf numFmtId="4" fontId="10" fillId="4" borderId="6" xfId="0" applyNumberFormat="1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right" vertical="center" wrapText="1"/>
    </xf>
    <xf numFmtId="4" fontId="10" fillId="4" borderId="11" xfId="0" applyNumberFormat="1" applyFont="1" applyFill="1" applyBorder="1" applyAlignment="1">
      <alignment horizontal="center" vertical="center" wrapText="1"/>
    </xf>
    <xf numFmtId="167" fontId="10" fillId="4" borderId="11" xfId="5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wrapText="1"/>
    </xf>
    <xf numFmtId="4" fontId="18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center" wrapText="1"/>
    </xf>
    <xf numFmtId="49" fontId="2" fillId="0" borderId="7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2" fontId="2" fillId="2" borderId="2" xfId="4" applyNumberFormat="1" applyFont="1" applyFill="1" applyBorder="1" applyAlignment="1">
      <alignment horizontal="center" vertical="center" wrapText="1"/>
    </xf>
    <xf numFmtId="2" fontId="2" fillId="2" borderId="4" xfId="4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</cellXfs>
  <cellStyles count="15">
    <cellStyle name="Excel Built-in Normal_ДЦ 3 Підсилення та вирізання отвору в несучій стіні Леваневського" xfId="14" xr:uid="{FFB2DEB2-CFC9-974B-98CE-34BAE47673D6}"/>
    <cellStyle name="Normal 3" xfId="13" xr:uid="{A0C99FD9-336F-F748-B39E-016A6A0E8C85}"/>
    <cellStyle name="Звичайний" xfId="0" builtinId="0"/>
    <cellStyle name="Звичайний 4" xfId="12" xr:uid="{3B529DB1-60FB-2A4C-B994-6900C11456EA}"/>
    <cellStyle name="Обычный 2" xfId="9" xr:uid="{00000000-0005-0000-0000-000001000000}"/>
    <cellStyle name="Обычный 2 2" xfId="3" xr:uid="{00000000-0005-0000-0000-000002000000}"/>
    <cellStyle name="Обычный 2 3" xfId="7" xr:uid="{00000000-0005-0000-0000-000003000000}"/>
    <cellStyle name="Обычный 3" xfId="10" xr:uid="{00000000-0005-0000-0000-000004000000}"/>
    <cellStyle name="Обычный 4" xfId="2" xr:uid="{00000000-0005-0000-0000-000005000000}"/>
    <cellStyle name="Обычный 5" xfId="6" xr:uid="{00000000-0005-0000-0000-000006000000}"/>
    <cellStyle name="Обычный 7" xfId="5" xr:uid="{00000000-0005-0000-0000-000007000000}"/>
    <cellStyle name="Обычный 9" xfId="8" xr:uid="{00000000-0005-0000-0000-000008000000}"/>
    <cellStyle name="Финансовый 2" xfId="4" xr:uid="{00000000-0005-0000-0000-00000A000000}"/>
    <cellStyle name="Финансовый 4" xfId="11" xr:uid="{00000000-0005-0000-0000-00000B000000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2"/>
  <sheetViews>
    <sheetView tabSelected="1" zoomScale="85" zoomScaleNormal="85" zoomScaleSheetLayoutView="90" workbookViewId="0">
      <selection activeCell="B106" sqref="B106"/>
    </sheetView>
  </sheetViews>
  <sheetFormatPr defaultColWidth="9.140625" defaultRowHeight="15" x14ac:dyDescent="0.25"/>
  <cols>
    <col min="1" max="1" width="6.28515625" style="15" customWidth="1"/>
    <col min="2" max="2" width="66" style="3" bestFit="1" customWidth="1"/>
    <col min="3" max="3" width="9.7109375" style="15" customWidth="1"/>
    <col min="4" max="4" width="13.85546875" style="16" customWidth="1"/>
    <col min="5" max="5" width="14.42578125" style="4" customWidth="1"/>
    <col min="6" max="6" width="14.42578125" style="18" customWidth="1"/>
    <col min="7" max="7" width="37.42578125" style="13" customWidth="1"/>
    <col min="8" max="8" width="10" style="15" customWidth="1"/>
    <col min="9" max="9" width="15.140625" style="15" customWidth="1"/>
    <col min="10" max="10" width="15.140625" style="24" customWidth="1"/>
    <col min="11" max="11" width="15.140625" style="4" customWidth="1"/>
    <col min="12" max="12" width="20.140625" style="3" customWidth="1"/>
    <col min="13" max="16384" width="9.140625" style="3"/>
  </cols>
  <sheetData>
    <row r="1" spans="1:11" ht="15.75" x14ac:dyDescent="0.25">
      <c r="A1" s="49" t="s">
        <v>28</v>
      </c>
      <c r="B1" s="50"/>
      <c r="C1" s="50"/>
      <c r="D1" s="51"/>
      <c r="E1" s="50"/>
      <c r="F1" s="52"/>
      <c r="G1" s="53"/>
      <c r="H1" s="54"/>
      <c r="I1" s="55"/>
      <c r="J1" s="56"/>
      <c r="K1" s="57"/>
    </row>
    <row r="2" spans="1:11" ht="15.75" x14ac:dyDescent="0.25">
      <c r="A2" s="49" t="s">
        <v>139</v>
      </c>
      <c r="B2" s="50"/>
      <c r="C2" s="50"/>
      <c r="D2" s="51"/>
      <c r="E2" s="50"/>
      <c r="F2" s="52"/>
      <c r="G2" s="53"/>
      <c r="H2" s="54"/>
      <c r="I2" s="55"/>
      <c r="J2" s="56"/>
      <c r="K2" s="57"/>
    </row>
    <row r="3" spans="1:11" x14ac:dyDescent="0.25">
      <c r="A3" s="56"/>
      <c r="B3" s="50"/>
      <c r="C3" s="50"/>
      <c r="D3" s="51"/>
      <c r="E3" s="50"/>
      <c r="F3" s="1"/>
      <c r="G3" s="58"/>
      <c r="H3" s="50"/>
      <c r="I3" s="50"/>
      <c r="J3" s="50"/>
      <c r="K3" s="57"/>
    </row>
    <row r="4" spans="1:11" ht="18.75" x14ac:dyDescent="0.25">
      <c r="A4" s="56"/>
      <c r="B4" s="50"/>
      <c r="C4" s="50"/>
      <c r="D4" s="59"/>
      <c r="E4" s="50"/>
      <c r="F4" s="52"/>
      <c r="G4" s="58"/>
      <c r="H4" s="60"/>
      <c r="I4" s="50"/>
      <c r="J4" s="50"/>
      <c r="K4" s="50"/>
    </row>
    <row r="5" spans="1:11" ht="15.75" x14ac:dyDescent="0.25">
      <c r="A5" s="192" t="s">
        <v>29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ht="15.75" x14ac:dyDescent="0.25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1" ht="15.75" x14ac:dyDescent="0.25">
      <c r="A7" s="192" t="s">
        <v>138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1" ht="15.95" customHeight="1" x14ac:dyDescent="0.25">
      <c r="A8" s="194" t="s">
        <v>36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x14ac:dyDescent="0.25">
      <c r="A9" s="13"/>
      <c r="B9" s="5"/>
      <c r="C9" s="5"/>
      <c r="D9" s="17"/>
      <c r="E9" s="7"/>
      <c r="F9" s="19"/>
      <c r="G9" s="6"/>
      <c r="H9" s="5"/>
      <c r="I9" s="5"/>
      <c r="J9" s="7"/>
      <c r="K9" s="7"/>
    </row>
    <row r="10" spans="1:11" ht="15.75" thickBot="1" x14ac:dyDescent="0.3">
      <c r="A10" s="13"/>
      <c r="B10" s="5"/>
      <c r="C10" s="5"/>
      <c r="D10" s="17"/>
      <c r="E10" s="7"/>
      <c r="F10" s="19"/>
      <c r="G10" s="6"/>
      <c r="H10" s="5"/>
      <c r="I10" s="5"/>
      <c r="J10" s="7"/>
      <c r="K10" s="7"/>
    </row>
    <row r="11" spans="1:11" ht="37.5" customHeight="1" x14ac:dyDescent="0.25">
      <c r="A11" s="202" t="s">
        <v>1</v>
      </c>
      <c r="B11" s="204" t="s">
        <v>2</v>
      </c>
      <c r="C11" s="204" t="s">
        <v>3</v>
      </c>
      <c r="D11" s="206" t="s">
        <v>4</v>
      </c>
      <c r="E11" s="208" t="s">
        <v>5</v>
      </c>
      <c r="F11" s="208" t="s">
        <v>6</v>
      </c>
      <c r="G11" s="204" t="s">
        <v>7</v>
      </c>
      <c r="H11" s="204" t="s">
        <v>3</v>
      </c>
      <c r="I11" s="204" t="s">
        <v>4</v>
      </c>
      <c r="J11" s="208" t="s">
        <v>5</v>
      </c>
      <c r="K11" s="210" t="s">
        <v>6</v>
      </c>
    </row>
    <row r="12" spans="1:11" ht="37.5" customHeight="1" x14ac:dyDescent="0.25">
      <c r="A12" s="203"/>
      <c r="B12" s="205"/>
      <c r="C12" s="205"/>
      <c r="D12" s="207"/>
      <c r="E12" s="209"/>
      <c r="F12" s="209"/>
      <c r="G12" s="205"/>
      <c r="H12" s="205"/>
      <c r="I12" s="205"/>
      <c r="J12" s="209"/>
      <c r="K12" s="211"/>
    </row>
    <row r="13" spans="1:11" ht="15.75" thickBot="1" x14ac:dyDescent="0.3">
      <c r="A13" s="121">
        <v>1</v>
      </c>
      <c r="B13" s="122">
        <v>2</v>
      </c>
      <c r="C13" s="122">
        <v>3</v>
      </c>
      <c r="D13" s="123">
        <v>4</v>
      </c>
      <c r="E13" s="124">
        <v>5</v>
      </c>
      <c r="F13" s="124">
        <v>6</v>
      </c>
      <c r="G13" s="122">
        <v>7</v>
      </c>
      <c r="H13" s="122">
        <v>8</v>
      </c>
      <c r="I13" s="125">
        <v>9</v>
      </c>
      <c r="J13" s="124">
        <v>10</v>
      </c>
      <c r="K13" s="126">
        <v>11</v>
      </c>
    </row>
    <row r="14" spans="1:11" ht="15.75" thickBot="1" x14ac:dyDescent="0.3">
      <c r="A14" s="106"/>
      <c r="B14" s="107" t="s">
        <v>37</v>
      </c>
      <c r="C14" s="108"/>
      <c r="D14" s="109"/>
      <c r="E14" s="110"/>
      <c r="F14" s="111"/>
      <c r="G14" s="112"/>
      <c r="H14" s="113"/>
      <c r="I14" s="113"/>
      <c r="J14" s="110"/>
      <c r="K14" s="127"/>
    </row>
    <row r="15" spans="1:11" x14ac:dyDescent="0.25">
      <c r="A15" s="114">
        <v>1</v>
      </c>
      <c r="B15" s="115" t="s">
        <v>62</v>
      </c>
      <c r="C15" s="116" t="s">
        <v>8</v>
      </c>
      <c r="D15" s="117">
        <v>250</v>
      </c>
      <c r="E15" s="118"/>
      <c r="F15" s="118">
        <f>D15*E15</f>
        <v>0</v>
      </c>
      <c r="G15" s="119" t="s">
        <v>61</v>
      </c>
      <c r="H15" s="120"/>
      <c r="I15" s="120"/>
      <c r="J15" s="118"/>
      <c r="K15" s="134"/>
    </row>
    <row r="16" spans="1:11" ht="30" x14ac:dyDescent="0.25">
      <c r="A16" s="114">
        <v>2</v>
      </c>
      <c r="B16" s="115" t="s">
        <v>52</v>
      </c>
      <c r="C16" s="116" t="s">
        <v>26</v>
      </c>
      <c r="D16" s="117">
        <v>1</v>
      </c>
      <c r="E16" s="118"/>
      <c r="F16" s="118">
        <f>D16*E16</f>
        <v>0</v>
      </c>
      <c r="G16" s="119"/>
      <c r="H16" s="120"/>
      <c r="I16" s="120"/>
      <c r="J16" s="118"/>
      <c r="K16" s="134"/>
    </row>
    <row r="17" spans="1:11" ht="30" x14ac:dyDescent="0.25">
      <c r="A17" s="114">
        <v>3</v>
      </c>
      <c r="B17" s="115" t="s">
        <v>63</v>
      </c>
      <c r="C17" s="116" t="s">
        <v>26</v>
      </c>
      <c r="D17" s="117">
        <v>1</v>
      </c>
      <c r="E17" s="118"/>
      <c r="F17" s="118">
        <f>D17*E17</f>
        <v>0</v>
      </c>
      <c r="G17" s="119" t="s">
        <v>41</v>
      </c>
      <c r="H17" s="120" t="s">
        <v>17</v>
      </c>
      <c r="I17" s="120">
        <v>20</v>
      </c>
      <c r="J17" s="118" t="s">
        <v>140</v>
      </c>
      <c r="K17" s="154"/>
    </row>
    <row r="18" spans="1:11" ht="30" x14ac:dyDescent="0.25">
      <c r="A18" s="114"/>
      <c r="B18" s="115"/>
      <c r="C18" s="116"/>
      <c r="D18" s="117"/>
      <c r="E18" s="118"/>
      <c r="F18" s="118"/>
      <c r="G18" s="119" t="s">
        <v>42</v>
      </c>
      <c r="H18" s="120" t="s">
        <v>16</v>
      </c>
      <c r="I18" s="120">
        <v>5</v>
      </c>
      <c r="J18" s="118" t="s">
        <v>140</v>
      </c>
      <c r="K18" s="154"/>
    </row>
    <row r="19" spans="1:11" ht="30" x14ac:dyDescent="0.25">
      <c r="A19" s="114"/>
      <c r="B19" s="115"/>
      <c r="C19" s="116"/>
      <c r="D19" s="117"/>
      <c r="E19" s="118"/>
      <c r="F19" s="118"/>
      <c r="G19" s="119" t="s">
        <v>64</v>
      </c>
      <c r="H19" s="120" t="s">
        <v>16</v>
      </c>
      <c r="I19" s="120">
        <v>2</v>
      </c>
      <c r="J19" s="118" t="s">
        <v>140</v>
      </c>
      <c r="K19" s="134"/>
    </row>
    <row r="20" spans="1:11" x14ac:dyDescent="0.25">
      <c r="A20" s="114"/>
      <c r="B20" s="115"/>
      <c r="C20" s="116"/>
      <c r="D20" s="117"/>
      <c r="E20" s="118"/>
      <c r="F20" s="118"/>
      <c r="G20" s="119"/>
      <c r="H20" s="120"/>
      <c r="I20" s="120"/>
      <c r="J20" s="118"/>
      <c r="K20" s="134"/>
    </row>
    <row r="21" spans="1:11" x14ac:dyDescent="0.25">
      <c r="A21" s="114">
        <v>4</v>
      </c>
      <c r="B21" s="115" t="s">
        <v>38</v>
      </c>
      <c r="C21" s="116" t="s">
        <v>16</v>
      </c>
      <c r="D21" s="117">
        <v>50</v>
      </c>
      <c r="E21" s="118"/>
      <c r="F21" s="118">
        <f>D21*E21</f>
        <v>0</v>
      </c>
      <c r="G21" s="119"/>
      <c r="H21" s="120"/>
      <c r="I21" s="120"/>
      <c r="J21" s="118"/>
      <c r="K21" s="134"/>
    </row>
    <row r="22" spans="1:11" x14ac:dyDescent="0.25">
      <c r="A22" s="114">
        <v>5</v>
      </c>
      <c r="B22" s="115" t="s">
        <v>53</v>
      </c>
      <c r="C22" s="116" t="s">
        <v>17</v>
      </c>
      <c r="D22" s="117">
        <v>300</v>
      </c>
      <c r="E22" s="118"/>
      <c r="F22" s="118">
        <f>D22*E22</f>
        <v>0</v>
      </c>
      <c r="G22" s="119"/>
      <c r="H22" s="120"/>
      <c r="I22" s="120"/>
      <c r="J22" s="118"/>
      <c r="K22" s="134"/>
    </row>
    <row r="23" spans="1:11" ht="30" x14ac:dyDescent="0.25">
      <c r="A23" s="114">
        <v>6</v>
      </c>
      <c r="B23" s="115" t="s">
        <v>39</v>
      </c>
      <c r="C23" s="116" t="s">
        <v>26</v>
      </c>
      <c r="D23" s="117">
        <v>1</v>
      </c>
      <c r="E23" s="118"/>
      <c r="F23" s="118">
        <f>D23*E23</f>
        <v>0</v>
      </c>
      <c r="G23" s="119" t="s">
        <v>40</v>
      </c>
      <c r="H23" s="120" t="s">
        <v>17</v>
      </c>
      <c r="I23" s="120">
        <v>100</v>
      </c>
      <c r="J23" s="118" t="s">
        <v>140</v>
      </c>
      <c r="K23" s="154"/>
    </row>
    <row r="24" spans="1:11" ht="30" x14ac:dyDescent="0.25">
      <c r="A24" s="114"/>
      <c r="B24" s="115"/>
      <c r="C24" s="116"/>
      <c r="D24" s="117"/>
      <c r="E24" s="118"/>
      <c r="F24" s="118"/>
      <c r="G24" s="119" t="s">
        <v>43</v>
      </c>
      <c r="H24" s="120" t="s">
        <v>16</v>
      </c>
      <c r="I24" s="120">
        <v>8</v>
      </c>
      <c r="J24" s="118" t="s">
        <v>140</v>
      </c>
      <c r="K24" s="154"/>
    </row>
    <row r="25" spans="1:11" ht="45" x14ac:dyDescent="0.25">
      <c r="A25" s="114"/>
      <c r="B25" s="115"/>
      <c r="C25" s="116"/>
      <c r="D25" s="117"/>
      <c r="E25" s="118"/>
      <c r="F25" s="118"/>
      <c r="G25" s="119" t="s">
        <v>44</v>
      </c>
      <c r="H25" s="120" t="s">
        <v>16</v>
      </c>
      <c r="I25" s="120">
        <v>4</v>
      </c>
      <c r="J25" s="118" t="s">
        <v>140</v>
      </c>
      <c r="K25" s="154"/>
    </row>
    <row r="26" spans="1:11" ht="45" x14ac:dyDescent="0.25">
      <c r="A26" s="114"/>
      <c r="B26" s="115"/>
      <c r="C26" s="116"/>
      <c r="D26" s="117"/>
      <c r="E26" s="118"/>
      <c r="F26" s="118"/>
      <c r="G26" s="119" t="s">
        <v>45</v>
      </c>
      <c r="H26" s="120" t="s">
        <v>16</v>
      </c>
      <c r="I26" s="120">
        <f>I24</f>
        <v>8</v>
      </c>
      <c r="J26" s="118" t="s">
        <v>140</v>
      </c>
      <c r="K26" s="154"/>
    </row>
    <row r="27" spans="1:11" ht="47.25" x14ac:dyDescent="0.25">
      <c r="A27" s="114">
        <v>7</v>
      </c>
      <c r="B27" s="115" t="s">
        <v>46</v>
      </c>
      <c r="C27" s="116" t="s">
        <v>26</v>
      </c>
      <c r="D27" s="117">
        <v>1</v>
      </c>
      <c r="E27" s="118"/>
      <c r="F27" s="118">
        <f>D27*E27</f>
        <v>0</v>
      </c>
      <c r="G27" s="135" t="s">
        <v>71</v>
      </c>
      <c r="H27" s="136" t="s">
        <v>16</v>
      </c>
      <c r="I27" s="137">
        <v>18</v>
      </c>
      <c r="J27" s="118" t="s">
        <v>140</v>
      </c>
      <c r="K27" s="154"/>
    </row>
    <row r="28" spans="1:11" x14ac:dyDescent="0.25">
      <c r="A28" s="114">
        <v>8</v>
      </c>
      <c r="B28" s="115" t="s">
        <v>47</v>
      </c>
      <c r="C28" s="116" t="s">
        <v>16</v>
      </c>
      <c r="D28" s="117">
        <v>1</v>
      </c>
      <c r="E28" s="118"/>
      <c r="F28" s="118">
        <f t="shared" ref="F28:F30" si="0">D28*E28</f>
        <v>0</v>
      </c>
      <c r="G28" s="119"/>
      <c r="H28" s="120"/>
      <c r="I28" s="120"/>
      <c r="J28" s="118"/>
      <c r="K28" s="134"/>
    </row>
    <row r="29" spans="1:11" x14ac:dyDescent="0.25">
      <c r="A29" s="114">
        <v>9</v>
      </c>
      <c r="B29" s="115" t="s">
        <v>48</v>
      </c>
      <c r="C29" s="116" t="s">
        <v>16</v>
      </c>
      <c r="D29" s="117">
        <v>2</v>
      </c>
      <c r="E29" s="118"/>
      <c r="F29" s="118">
        <f t="shared" si="0"/>
        <v>0</v>
      </c>
      <c r="G29" s="119"/>
      <c r="H29" s="120"/>
      <c r="I29" s="120"/>
      <c r="J29" s="118"/>
      <c r="K29" s="134"/>
    </row>
    <row r="30" spans="1:11" x14ac:dyDescent="0.25">
      <c r="A30" s="114">
        <v>10</v>
      </c>
      <c r="B30" s="115" t="s">
        <v>49</v>
      </c>
      <c r="C30" s="116" t="s">
        <v>16</v>
      </c>
      <c r="D30" s="117">
        <v>3</v>
      </c>
      <c r="E30" s="118"/>
      <c r="F30" s="118">
        <f t="shared" si="0"/>
        <v>0</v>
      </c>
      <c r="G30" s="119"/>
      <c r="H30" s="120"/>
      <c r="I30" s="120"/>
      <c r="J30" s="118"/>
      <c r="K30" s="134"/>
    </row>
    <row r="31" spans="1:11" x14ac:dyDescent="0.25">
      <c r="A31" s="114">
        <v>11</v>
      </c>
      <c r="B31" s="82" t="s">
        <v>50</v>
      </c>
      <c r="C31" s="25" t="s">
        <v>14</v>
      </c>
      <c r="D31" s="26">
        <f>D29</f>
        <v>2</v>
      </c>
      <c r="E31" s="27"/>
      <c r="F31" s="27">
        <f t="shared" ref="F31:F41" si="1">D31*E31</f>
        <v>0</v>
      </c>
      <c r="G31" s="119"/>
      <c r="H31" s="120"/>
      <c r="I31" s="120"/>
      <c r="J31" s="118"/>
      <c r="K31" s="134"/>
    </row>
    <row r="32" spans="1:11" x14ac:dyDescent="0.25">
      <c r="A32" s="114">
        <v>12</v>
      </c>
      <c r="B32" s="82" t="s">
        <v>15</v>
      </c>
      <c r="C32" s="25" t="s">
        <v>14</v>
      </c>
      <c r="D32" s="26">
        <f>D31</f>
        <v>2</v>
      </c>
      <c r="E32" s="27"/>
      <c r="F32" s="27">
        <f t="shared" si="1"/>
        <v>0</v>
      </c>
      <c r="G32" s="119"/>
      <c r="H32" s="120"/>
      <c r="I32" s="120"/>
      <c r="J32" s="118"/>
      <c r="K32" s="134"/>
    </row>
    <row r="33" spans="1:11" x14ac:dyDescent="0.25">
      <c r="A33" s="114">
        <v>13</v>
      </c>
      <c r="B33" s="115" t="s">
        <v>51</v>
      </c>
      <c r="C33" s="116" t="s">
        <v>26</v>
      </c>
      <c r="D33" s="117">
        <v>1</v>
      </c>
      <c r="E33" s="118"/>
      <c r="F33" s="27">
        <f t="shared" si="1"/>
        <v>0</v>
      </c>
      <c r="G33" s="119"/>
      <c r="H33" s="120"/>
      <c r="I33" s="120"/>
      <c r="J33" s="118"/>
      <c r="K33" s="134"/>
    </row>
    <row r="34" spans="1:11" ht="47.25" x14ac:dyDescent="0.25">
      <c r="A34" s="114">
        <v>14</v>
      </c>
      <c r="B34" s="115" t="s">
        <v>91</v>
      </c>
      <c r="C34" s="116" t="s">
        <v>16</v>
      </c>
      <c r="D34" s="117">
        <v>3</v>
      </c>
      <c r="E34" s="118"/>
      <c r="F34" s="118">
        <f t="shared" si="1"/>
        <v>0</v>
      </c>
      <c r="G34" s="135" t="s">
        <v>71</v>
      </c>
      <c r="H34" s="120" t="s">
        <v>16</v>
      </c>
      <c r="I34" s="120">
        <v>4</v>
      </c>
      <c r="J34" s="118" t="s">
        <v>140</v>
      </c>
      <c r="K34" s="154"/>
    </row>
    <row r="35" spans="1:11" ht="47.25" x14ac:dyDescent="0.25">
      <c r="A35" s="114">
        <v>15</v>
      </c>
      <c r="B35" s="115" t="s">
        <v>54</v>
      </c>
      <c r="C35" s="116" t="s">
        <v>16</v>
      </c>
      <c r="D35" s="117">
        <v>1</v>
      </c>
      <c r="E35" s="118"/>
      <c r="F35" s="118">
        <f t="shared" si="1"/>
        <v>0</v>
      </c>
      <c r="G35" s="135" t="s">
        <v>71</v>
      </c>
      <c r="H35" s="120" t="s">
        <v>16</v>
      </c>
      <c r="I35" s="120">
        <v>1</v>
      </c>
      <c r="J35" s="118" t="s">
        <v>140</v>
      </c>
      <c r="K35" s="154"/>
    </row>
    <row r="36" spans="1:11" ht="47.25" x14ac:dyDescent="0.25">
      <c r="A36" s="138">
        <v>16</v>
      </c>
      <c r="B36" s="139" t="s">
        <v>55</v>
      </c>
      <c r="C36" s="140" t="s">
        <v>16</v>
      </c>
      <c r="D36" s="141">
        <v>1</v>
      </c>
      <c r="E36" s="142"/>
      <c r="F36" s="142">
        <f t="shared" si="1"/>
        <v>0</v>
      </c>
      <c r="G36" s="135" t="s">
        <v>71</v>
      </c>
      <c r="H36" s="143" t="s">
        <v>16</v>
      </c>
      <c r="I36" s="143">
        <v>1</v>
      </c>
      <c r="J36" s="118" t="s">
        <v>140</v>
      </c>
      <c r="K36" s="154"/>
    </row>
    <row r="37" spans="1:11" x14ac:dyDescent="0.25">
      <c r="A37" s="138">
        <v>17</v>
      </c>
      <c r="B37" s="139" t="s">
        <v>56</v>
      </c>
      <c r="C37" s="140" t="s">
        <v>8</v>
      </c>
      <c r="D37" s="141">
        <f>4.58+36.97+3.16+1.57+176.22</f>
        <v>222.5</v>
      </c>
      <c r="E37" s="142"/>
      <c r="F37" s="142">
        <f t="shared" si="1"/>
        <v>0</v>
      </c>
      <c r="G37" s="144"/>
      <c r="H37" s="143"/>
      <c r="I37" s="143"/>
      <c r="J37" s="142"/>
      <c r="K37" s="145"/>
    </row>
    <row r="38" spans="1:11" ht="31.5" x14ac:dyDescent="0.25">
      <c r="A38" s="138">
        <v>16</v>
      </c>
      <c r="B38" s="146" t="s">
        <v>65</v>
      </c>
      <c r="C38" s="147" t="s">
        <v>8</v>
      </c>
      <c r="D38" s="148">
        <f>5.16+9.06+1.55+172.32</f>
        <v>188.09</v>
      </c>
      <c r="E38" s="149"/>
      <c r="F38" s="149">
        <f t="shared" si="1"/>
        <v>0</v>
      </c>
      <c r="G38" s="150" t="s">
        <v>18</v>
      </c>
      <c r="H38" s="151" t="s">
        <v>16</v>
      </c>
      <c r="I38" s="152">
        <f>D38/3</f>
        <v>62.696666666666665</v>
      </c>
      <c r="J38" s="118" t="s">
        <v>140</v>
      </c>
      <c r="K38" s="153"/>
    </row>
    <row r="39" spans="1:11" x14ac:dyDescent="0.25">
      <c r="A39" s="114">
        <v>17</v>
      </c>
      <c r="B39" s="115" t="s">
        <v>57</v>
      </c>
      <c r="C39" s="116" t="s">
        <v>16</v>
      </c>
      <c r="D39" s="117">
        <v>23</v>
      </c>
      <c r="E39" s="118"/>
      <c r="F39" s="27">
        <f t="shared" si="1"/>
        <v>0</v>
      </c>
      <c r="G39" s="119"/>
      <c r="H39" s="120"/>
      <c r="I39" s="120"/>
      <c r="J39" s="118"/>
      <c r="K39" s="134"/>
    </row>
    <row r="40" spans="1:11" ht="47.25" x14ac:dyDescent="0.25">
      <c r="A40" s="114">
        <v>18</v>
      </c>
      <c r="B40" s="115" t="s">
        <v>58</v>
      </c>
      <c r="C40" s="116" t="s">
        <v>8</v>
      </c>
      <c r="D40" s="117">
        <f>75.99+6.6</f>
        <v>82.589999999999989</v>
      </c>
      <c r="E40" s="118"/>
      <c r="F40" s="27">
        <f t="shared" si="1"/>
        <v>0</v>
      </c>
      <c r="G40" s="135" t="s">
        <v>71</v>
      </c>
      <c r="H40" s="120" t="s">
        <v>16</v>
      </c>
      <c r="I40" s="120">
        <v>20</v>
      </c>
      <c r="J40" s="118" t="s">
        <v>140</v>
      </c>
      <c r="K40" s="154"/>
    </row>
    <row r="41" spans="1:11" x14ac:dyDescent="0.25">
      <c r="A41" s="114">
        <v>19</v>
      </c>
      <c r="B41" s="115" t="s">
        <v>59</v>
      </c>
      <c r="C41" s="116" t="s">
        <v>60</v>
      </c>
      <c r="D41" s="117">
        <v>2.0099999999999998</v>
      </c>
      <c r="E41" s="118"/>
      <c r="F41" s="118">
        <f t="shared" si="1"/>
        <v>0</v>
      </c>
      <c r="G41" s="119"/>
      <c r="H41" s="120"/>
      <c r="I41" s="120"/>
      <c r="J41" s="118"/>
      <c r="K41" s="134"/>
    </row>
    <row r="42" spans="1:11" ht="30" x14ac:dyDescent="0.25">
      <c r="A42" s="114">
        <v>20</v>
      </c>
      <c r="B42" s="115" t="s">
        <v>68</v>
      </c>
      <c r="C42" s="116" t="s">
        <v>17</v>
      </c>
      <c r="D42" s="117">
        <f>7*4*3</f>
        <v>84</v>
      </c>
      <c r="E42" s="118"/>
      <c r="F42" s="118">
        <f>D42*E42</f>
        <v>0</v>
      </c>
      <c r="G42" s="119" t="s">
        <v>67</v>
      </c>
      <c r="H42" s="120" t="s">
        <v>16</v>
      </c>
      <c r="I42" s="120">
        <v>1</v>
      </c>
      <c r="J42" s="118" t="s">
        <v>140</v>
      </c>
      <c r="K42" s="153"/>
    </row>
    <row r="43" spans="1:11" ht="30" x14ac:dyDescent="0.25">
      <c r="A43" s="114">
        <v>21</v>
      </c>
      <c r="B43" s="115" t="s">
        <v>92</v>
      </c>
      <c r="C43" s="116" t="s">
        <v>8</v>
      </c>
      <c r="D43" s="117">
        <f>1014.77</f>
        <v>1014.77</v>
      </c>
      <c r="E43" s="118"/>
      <c r="F43" s="118">
        <f>D43*E43</f>
        <v>0</v>
      </c>
      <c r="G43" s="132" t="s">
        <v>72</v>
      </c>
      <c r="H43" s="34" t="s">
        <v>16</v>
      </c>
      <c r="I43" s="35">
        <f>D43*40/18</f>
        <v>2255.0444444444447</v>
      </c>
      <c r="J43" s="118" t="s">
        <v>140</v>
      </c>
      <c r="K43" s="156"/>
    </row>
    <row r="44" spans="1:11" ht="47.25" x14ac:dyDescent="0.25">
      <c r="A44" s="114">
        <v>22</v>
      </c>
      <c r="B44" s="115" t="s">
        <v>69</v>
      </c>
      <c r="C44" s="116" t="s">
        <v>16</v>
      </c>
      <c r="D44" s="117">
        <v>2</v>
      </c>
      <c r="E44" s="118"/>
      <c r="F44" s="118">
        <f>D44*E44</f>
        <v>0</v>
      </c>
      <c r="G44" s="135" t="s">
        <v>71</v>
      </c>
      <c r="H44" s="120" t="s">
        <v>16</v>
      </c>
      <c r="I44" s="120">
        <v>6</v>
      </c>
      <c r="J44" s="118" t="s">
        <v>140</v>
      </c>
      <c r="K44" s="154"/>
    </row>
    <row r="45" spans="1:11" ht="47.25" x14ac:dyDescent="0.25">
      <c r="A45" s="114">
        <v>23</v>
      </c>
      <c r="B45" s="115" t="s">
        <v>70</v>
      </c>
      <c r="C45" s="116" t="s">
        <v>26</v>
      </c>
      <c r="D45" s="117">
        <v>1</v>
      </c>
      <c r="E45" s="118"/>
      <c r="F45" s="118">
        <f>D45*E45</f>
        <v>0</v>
      </c>
      <c r="G45" s="135" t="s">
        <v>71</v>
      </c>
      <c r="H45" s="120" t="s">
        <v>16</v>
      </c>
      <c r="I45" s="120">
        <v>5</v>
      </c>
      <c r="J45" s="118" t="s">
        <v>140</v>
      </c>
      <c r="K45" s="154"/>
    </row>
    <row r="46" spans="1:11" s="133" customFormat="1" ht="30" x14ac:dyDescent="0.25">
      <c r="A46" s="155" t="s">
        <v>73</v>
      </c>
      <c r="B46" s="128" t="s">
        <v>66</v>
      </c>
      <c r="C46" s="129" t="s">
        <v>17</v>
      </c>
      <c r="D46" s="130">
        <v>350</v>
      </c>
      <c r="E46" s="131"/>
      <c r="F46" s="36">
        <f t="shared" ref="F46:F51" si="2">D46*E46</f>
        <v>0</v>
      </c>
      <c r="G46" s="132" t="s">
        <v>72</v>
      </c>
      <c r="H46" s="34" t="s">
        <v>16</v>
      </c>
      <c r="I46" s="35">
        <f>D46/10</f>
        <v>35</v>
      </c>
      <c r="J46" s="118" t="s">
        <v>140</v>
      </c>
      <c r="K46" s="156"/>
    </row>
    <row r="47" spans="1:11" s="133" customFormat="1" ht="30" x14ac:dyDescent="0.25">
      <c r="A47" s="114">
        <v>24</v>
      </c>
      <c r="B47" s="128" t="s">
        <v>74</v>
      </c>
      <c r="C47" s="129" t="s">
        <v>8</v>
      </c>
      <c r="D47" s="130">
        <f>23.47+1.52+4.05+1.57+1.7+5.57+8.17+6.16+11.29+9.34+30</f>
        <v>102.84</v>
      </c>
      <c r="E47" s="131"/>
      <c r="F47" s="36">
        <f t="shared" si="2"/>
        <v>0</v>
      </c>
      <c r="G47" s="132" t="s">
        <v>72</v>
      </c>
      <c r="H47" s="34" t="s">
        <v>16</v>
      </c>
      <c r="I47" s="35">
        <f>D47*22/18</f>
        <v>125.69333333333333</v>
      </c>
      <c r="J47" s="118" t="s">
        <v>140</v>
      </c>
      <c r="K47" s="156"/>
    </row>
    <row r="48" spans="1:11" s="133" customFormat="1" ht="30" x14ac:dyDescent="0.25">
      <c r="A48" s="155" t="s">
        <v>80</v>
      </c>
      <c r="B48" s="128" t="s">
        <v>75</v>
      </c>
      <c r="C48" s="129" t="s">
        <v>8</v>
      </c>
      <c r="D48" s="130">
        <f>4.58+36.97+60.35+3.16+1.57+176.33</f>
        <v>282.96000000000004</v>
      </c>
      <c r="E48" s="131"/>
      <c r="F48" s="36">
        <f t="shared" si="2"/>
        <v>0</v>
      </c>
      <c r="G48" s="132" t="s">
        <v>72</v>
      </c>
      <c r="H48" s="34" t="s">
        <v>16</v>
      </c>
      <c r="I48" s="35">
        <f>D48*200/18/5</f>
        <v>628.80000000000007</v>
      </c>
      <c r="J48" s="118" t="s">
        <v>140</v>
      </c>
      <c r="K48" s="156"/>
    </row>
    <row r="49" spans="1:11" s="133" customFormat="1" ht="15.75" x14ac:dyDescent="0.25">
      <c r="A49" s="114">
        <v>25</v>
      </c>
      <c r="B49" s="128" t="s">
        <v>77</v>
      </c>
      <c r="C49" s="129" t="s">
        <v>8</v>
      </c>
      <c r="D49" s="130">
        <f>13.9+3.48+1.61+10.5+10.64+21.13</f>
        <v>61.259999999999991</v>
      </c>
      <c r="E49" s="131"/>
      <c r="F49" s="36">
        <f>D49*E49</f>
        <v>0</v>
      </c>
      <c r="G49" s="132"/>
      <c r="H49" s="34"/>
      <c r="I49" s="35"/>
      <c r="J49" s="35"/>
      <c r="K49" s="157"/>
    </row>
    <row r="50" spans="1:11" s="133" customFormat="1" ht="15.75" x14ac:dyDescent="0.25">
      <c r="A50" s="155" t="s">
        <v>81</v>
      </c>
      <c r="B50" s="128" t="s">
        <v>83</v>
      </c>
      <c r="C50" s="129" t="s">
        <v>8</v>
      </c>
      <c r="D50" s="130">
        <v>4.58</v>
      </c>
      <c r="E50" s="131"/>
      <c r="F50" s="36">
        <f>D50*E50</f>
        <v>0</v>
      </c>
      <c r="G50" s="132"/>
      <c r="H50" s="34"/>
      <c r="I50" s="35"/>
      <c r="J50" s="35"/>
      <c r="K50" s="157"/>
    </row>
    <row r="51" spans="1:11" s="133" customFormat="1" ht="30" x14ac:dyDescent="0.25">
      <c r="A51" s="114">
        <v>26</v>
      </c>
      <c r="B51" s="128" t="s">
        <v>76</v>
      </c>
      <c r="C51" s="129" t="s">
        <v>8</v>
      </c>
      <c r="D51" s="130">
        <v>421.64</v>
      </c>
      <c r="E51" s="131"/>
      <c r="F51" s="36">
        <f t="shared" si="2"/>
        <v>0</v>
      </c>
      <c r="G51" s="132" t="s">
        <v>72</v>
      </c>
      <c r="H51" s="34" t="s">
        <v>16</v>
      </c>
      <c r="I51" s="35">
        <f>D51*200/18</f>
        <v>4684.8888888888887</v>
      </c>
      <c r="J51" s="118" t="s">
        <v>140</v>
      </c>
      <c r="K51" s="156"/>
    </row>
    <row r="52" spans="1:11" s="133" customFormat="1" ht="31.5" x14ac:dyDescent="0.25">
      <c r="A52" s="155" t="s">
        <v>82</v>
      </c>
      <c r="B52" s="128" t="s">
        <v>78</v>
      </c>
      <c r="C52" s="129" t="s">
        <v>79</v>
      </c>
      <c r="D52" s="130">
        <v>250</v>
      </c>
      <c r="E52" s="131"/>
      <c r="F52" s="36">
        <f t="shared" ref="F52:F59" si="3">D52*E52</f>
        <v>0</v>
      </c>
      <c r="G52" s="132"/>
      <c r="H52" s="34"/>
      <c r="I52" s="35"/>
      <c r="J52" s="35"/>
      <c r="K52" s="157"/>
    </row>
    <row r="53" spans="1:11" ht="30" x14ac:dyDescent="0.25">
      <c r="A53" s="114">
        <v>28</v>
      </c>
      <c r="B53" s="115" t="s">
        <v>84</v>
      </c>
      <c r="C53" s="116" t="s">
        <v>60</v>
      </c>
      <c r="D53" s="117">
        <v>28.59</v>
      </c>
      <c r="E53" s="118"/>
      <c r="F53" s="118">
        <f t="shared" si="3"/>
        <v>0</v>
      </c>
      <c r="G53" s="132" t="s">
        <v>72</v>
      </c>
      <c r="H53" s="34" t="s">
        <v>16</v>
      </c>
      <c r="I53" s="35">
        <f>D53*1800/18</f>
        <v>2859</v>
      </c>
      <c r="J53" s="118" t="s">
        <v>140</v>
      </c>
      <c r="K53" s="156"/>
    </row>
    <row r="54" spans="1:11" ht="30" x14ac:dyDescent="0.25">
      <c r="A54" s="114">
        <v>29</v>
      </c>
      <c r="B54" s="115" t="s">
        <v>86</v>
      </c>
      <c r="C54" s="116" t="s">
        <v>8</v>
      </c>
      <c r="D54" s="117">
        <v>94.18</v>
      </c>
      <c r="E54" s="118"/>
      <c r="F54" s="118">
        <f t="shared" si="3"/>
        <v>0</v>
      </c>
      <c r="G54" s="132" t="s">
        <v>72</v>
      </c>
      <c r="H54" s="34" t="s">
        <v>16</v>
      </c>
      <c r="I54" s="35">
        <f>D54*2500/18/20</f>
        <v>654.02777777777783</v>
      </c>
      <c r="J54" s="118" t="s">
        <v>140</v>
      </c>
      <c r="K54" s="156"/>
    </row>
    <row r="55" spans="1:11" ht="30" x14ac:dyDescent="0.25">
      <c r="A55" s="114">
        <v>30</v>
      </c>
      <c r="B55" s="115" t="s">
        <v>87</v>
      </c>
      <c r="C55" s="116" t="s">
        <v>88</v>
      </c>
      <c r="D55" s="117">
        <v>50</v>
      </c>
      <c r="E55" s="118"/>
      <c r="F55" s="118">
        <f t="shared" si="3"/>
        <v>0</v>
      </c>
      <c r="G55" s="132" t="s">
        <v>72</v>
      </c>
      <c r="H55" s="34" t="s">
        <v>16</v>
      </c>
      <c r="I55" s="35">
        <f>D55*2500/18/20</f>
        <v>347.22222222222223</v>
      </c>
      <c r="J55" s="118" t="s">
        <v>140</v>
      </c>
      <c r="K55" s="156"/>
    </row>
    <row r="56" spans="1:11" ht="39" customHeight="1" x14ac:dyDescent="0.25">
      <c r="A56" s="114">
        <v>31</v>
      </c>
      <c r="B56" s="115" t="s">
        <v>90</v>
      </c>
      <c r="C56" s="116" t="s">
        <v>8</v>
      </c>
      <c r="D56" s="117">
        <v>33.11</v>
      </c>
      <c r="E56" s="118"/>
      <c r="F56" s="118">
        <f t="shared" si="3"/>
        <v>0</v>
      </c>
      <c r="G56" s="119"/>
      <c r="H56" s="120"/>
      <c r="I56" s="120"/>
      <c r="J56" s="118"/>
      <c r="K56" s="134"/>
    </row>
    <row r="57" spans="1:11" ht="30" x14ac:dyDescent="0.25">
      <c r="A57" s="114">
        <v>32</v>
      </c>
      <c r="B57" s="115" t="s">
        <v>93</v>
      </c>
      <c r="C57" s="116" t="s">
        <v>8</v>
      </c>
      <c r="D57" s="117">
        <v>82.43</v>
      </c>
      <c r="E57" s="118"/>
      <c r="F57" s="118">
        <f t="shared" si="3"/>
        <v>0</v>
      </c>
      <c r="G57" s="132" t="s">
        <v>72</v>
      </c>
      <c r="H57" s="34" t="s">
        <v>16</v>
      </c>
      <c r="I57" s="35">
        <f>D57*36/18</f>
        <v>164.86</v>
      </c>
      <c r="J57" s="118" t="s">
        <v>140</v>
      </c>
      <c r="K57" s="156"/>
    </row>
    <row r="58" spans="1:11" ht="30" x14ac:dyDescent="0.25">
      <c r="A58" s="114">
        <v>33</v>
      </c>
      <c r="B58" s="115" t="s">
        <v>94</v>
      </c>
      <c r="C58" s="116" t="s">
        <v>8</v>
      </c>
      <c r="D58" s="117">
        <v>68.5</v>
      </c>
      <c r="E58" s="118"/>
      <c r="F58" s="118">
        <f t="shared" si="3"/>
        <v>0</v>
      </c>
      <c r="G58" s="132" t="s">
        <v>72</v>
      </c>
      <c r="H58" s="34" t="s">
        <v>16</v>
      </c>
      <c r="I58" s="35">
        <f>D58*200/18/20</f>
        <v>38.055555555555557</v>
      </c>
      <c r="J58" s="118" t="s">
        <v>140</v>
      </c>
      <c r="K58" s="156"/>
    </row>
    <row r="59" spans="1:11" ht="30" x14ac:dyDescent="0.25">
      <c r="A59" s="114">
        <v>34</v>
      </c>
      <c r="B59" s="115" t="s">
        <v>95</v>
      </c>
      <c r="C59" s="116" t="s">
        <v>8</v>
      </c>
      <c r="D59" s="117">
        <v>102.53</v>
      </c>
      <c r="E59" s="118"/>
      <c r="F59" s="118">
        <f t="shared" si="3"/>
        <v>0</v>
      </c>
      <c r="G59" s="132" t="s">
        <v>72</v>
      </c>
      <c r="H59" s="34" t="s">
        <v>16</v>
      </c>
      <c r="I59" s="35">
        <f>D59*200/18/20</f>
        <v>56.961111111111109</v>
      </c>
      <c r="J59" s="118" t="s">
        <v>140</v>
      </c>
      <c r="K59" s="156"/>
    </row>
    <row r="60" spans="1:11" s="133" customFormat="1" ht="30" x14ac:dyDescent="0.25">
      <c r="A60" s="114">
        <v>35</v>
      </c>
      <c r="B60" s="128" t="s">
        <v>96</v>
      </c>
      <c r="C60" s="129" t="s">
        <v>8</v>
      </c>
      <c r="D60" s="130">
        <v>40.56</v>
      </c>
      <c r="E60" s="131"/>
      <c r="F60" s="36">
        <f t="shared" ref="F60" si="4">D60*E60</f>
        <v>0</v>
      </c>
      <c r="G60" s="132" t="s">
        <v>72</v>
      </c>
      <c r="H60" s="34" t="s">
        <v>16</v>
      </c>
      <c r="I60" s="35">
        <f>D60*22/18</f>
        <v>49.573333333333338</v>
      </c>
      <c r="J60" s="118" t="s">
        <v>140</v>
      </c>
      <c r="K60" s="156"/>
    </row>
    <row r="61" spans="1:11" s="133" customFormat="1" ht="15.75" x14ac:dyDescent="0.25">
      <c r="A61" s="114">
        <v>36</v>
      </c>
      <c r="B61" s="128" t="s">
        <v>97</v>
      </c>
      <c r="C61" s="129" t="s">
        <v>17</v>
      </c>
      <c r="D61" s="130">
        <v>9</v>
      </c>
      <c r="E61" s="131"/>
      <c r="F61" s="36">
        <f t="shared" ref="F61" si="5">D61*E61</f>
        <v>0</v>
      </c>
      <c r="G61" s="132"/>
      <c r="H61" s="34"/>
      <c r="I61" s="35"/>
      <c r="J61" s="35"/>
      <c r="K61" s="156"/>
    </row>
    <row r="62" spans="1:11" ht="39" customHeight="1" x14ac:dyDescent="0.25">
      <c r="A62" s="114"/>
      <c r="B62" s="115" t="s">
        <v>98</v>
      </c>
      <c r="C62" s="116"/>
      <c r="D62" s="117"/>
      <c r="E62" s="118"/>
      <c r="F62" s="118"/>
      <c r="G62" s="119"/>
      <c r="H62" s="120"/>
      <c r="I62" s="120"/>
      <c r="J62" s="118"/>
      <c r="K62" s="134"/>
    </row>
    <row r="63" spans="1:11" s="173" customFormat="1" ht="31.5" x14ac:dyDescent="0.25">
      <c r="A63" s="163">
        <v>1</v>
      </c>
      <c r="B63" s="164" t="s">
        <v>110</v>
      </c>
      <c r="C63" s="165" t="s">
        <v>17</v>
      </c>
      <c r="D63" s="166">
        <v>80</v>
      </c>
      <c r="E63" s="167"/>
      <c r="F63" s="166">
        <f t="shared" ref="F63:F68" si="6">D63*E63</f>
        <v>0</v>
      </c>
      <c r="G63" s="168" t="s">
        <v>114</v>
      </c>
      <c r="H63" s="169" t="s">
        <v>14</v>
      </c>
      <c r="I63" s="170">
        <v>2</v>
      </c>
      <c r="J63" s="118" t="s">
        <v>140</v>
      </c>
      <c r="K63" s="172"/>
    </row>
    <row r="64" spans="1:11" s="173" customFormat="1" ht="30" x14ac:dyDescent="0.25">
      <c r="A64" s="163">
        <v>2</v>
      </c>
      <c r="B64" s="164" t="s">
        <v>99</v>
      </c>
      <c r="C64" s="165" t="s">
        <v>17</v>
      </c>
      <c r="D64" s="166">
        <v>25.8</v>
      </c>
      <c r="E64" s="167"/>
      <c r="F64" s="166">
        <f t="shared" si="6"/>
        <v>0</v>
      </c>
      <c r="G64" s="174" t="s">
        <v>72</v>
      </c>
      <c r="H64" s="169" t="s">
        <v>14</v>
      </c>
      <c r="I64" s="175">
        <v>100</v>
      </c>
      <c r="J64" s="118" t="s">
        <v>140</v>
      </c>
      <c r="K64" s="172"/>
    </row>
    <row r="65" spans="1:11" s="173" customFormat="1" ht="30" x14ac:dyDescent="0.25">
      <c r="A65" s="163">
        <v>3</v>
      </c>
      <c r="B65" s="164" t="s">
        <v>108</v>
      </c>
      <c r="C65" s="165" t="s">
        <v>17</v>
      </c>
      <c r="D65" s="166">
        <v>27.7</v>
      </c>
      <c r="E65" s="167"/>
      <c r="F65" s="166">
        <f t="shared" ref="F65" si="7">D65*E65</f>
        <v>0</v>
      </c>
      <c r="G65" s="174" t="s">
        <v>72</v>
      </c>
      <c r="H65" s="169" t="s">
        <v>14</v>
      </c>
      <c r="I65" s="175">
        <v>50</v>
      </c>
      <c r="J65" s="118" t="s">
        <v>140</v>
      </c>
      <c r="K65" s="172"/>
    </row>
    <row r="66" spans="1:11" s="173" customFormat="1" ht="30" x14ac:dyDescent="0.25">
      <c r="A66" s="163">
        <v>4</v>
      </c>
      <c r="B66" s="164" t="s">
        <v>100</v>
      </c>
      <c r="C66" s="165" t="s">
        <v>16</v>
      </c>
      <c r="D66" s="166">
        <v>96</v>
      </c>
      <c r="E66" s="167"/>
      <c r="F66" s="166">
        <f t="shared" si="6"/>
        <v>0</v>
      </c>
      <c r="G66" s="168" t="s">
        <v>115</v>
      </c>
      <c r="H66" s="176" t="s">
        <v>79</v>
      </c>
      <c r="I66" s="189">
        <v>0.35099999999999998</v>
      </c>
      <c r="J66" s="118" t="s">
        <v>140</v>
      </c>
      <c r="K66" s="172"/>
    </row>
    <row r="67" spans="1:11" s="173" customFormat="1" ht="30" x14ac:dyDescent="0.25">
      <c r="A67" s="163">
        <v>5</v>
      </c>
      <c r="B67" s="164" t="s">
        <v>109</v>
      </c>
      <c r="C67" s="165" t="s">
        <v>16</v>
      </c>
      <c r="D67" s="166">
        <v>102</v>
      </c>
      <c r="E67" s="167"/>
      <c r="F67" s="166">
        <f t="shared" si="6"/>
        <v>0</v>
      </c>
      <c r="G67" s="168" t="s">
        <v>116</v>
      </c>
      <c r="H67" s="176" t="s">
        <v>79</v>
      </c>
      <c r="I67" s="177">
        <v>0.46</v>
      </c>
      <c r="J67" s="118" t="s">
        <v>140</v>
      </c>
      <c r="K67" s="172"/>
    </row>
    <row r="68" spans="1:11" s="173" customFormat="1" ht="30" x14ac:dyDescent="0.25">
      <c r="A68" s="163">
        <v>6</v>
      </c>
      <c r="B68" s="181" t="s">
        <v>105</v>
      </c>
      <c r="C68" s="182" t="s">
        <v>16</v>
      </c>
      <c r="D68" s="183">
        <v>64</v>
      </c>
      <c r="E68" s="184"/>
      <c r="F68" s="183">
        <f t="shared" si="6"/>
        <v>0</v>
      </c>
      <c r="G68" s="168" t="s">
        <v>117</v>
      </c>
      <c r="H68" s="176" t="s">
        <v>79</v>
      </c>
      <c r="I68" s="177">
        <v>0.24</v>
      </c>
      <c r="J68" s="118" t="s">
        <v>140</v>
      </c>
      <c r="K68" s="172"/>
    </row>
    <row r="69" spans="1:11" s="173" customFormat="1" ht="30" x14ac:dyDescent="0.25">
      <c r="A69" s="186">
        <v>7</v>
      </c>
      <c r="B69" s="164" t="s">
        <v>103</v>
      </c>
      <c r="C69" s="165" t="s">
        <v>16</v>
      </c>
      <c r="D69" s="166">
        <f>99+32</f>
        <v>131</v>
      </c>
      <c r="E69" s="167"/>
      <c r="F69" s="166">
        <f>D69*E69</f>
        <v>0</v>
      </c>
      <c r="G69" s="168" t="s">
        <v>118</v>
      </c>
      <c r="H69" s="176" t="s">
        <v>79</v>
      </c>
      <c r="I69" s="177">
        <v>0.47</v>
      </c>
      <c r="J69" s="118" t="s">
        <v>140</v>
      </c>
      <c r="K69" s="172"/>
    </row>
    <row r="70" spans="1:11" s="173" customFormat="1" ht="31.5" x14ac:dyDescent="0.25">
      <c r="A70" s="163">
        <v>8</v>
      </c>
      <c r="B70" s="164" t="s">
        <v>112</v>
      </c>
      <c r="C70" s="165" t="s">
        <v>17</v>
      </c>
      <c r="D70" s="166">
        <v>13.2</v>
      </c>
      <c r="E70" s="167"/>
      <c r="F70" s="166">
        <f t="shared" ref="F70:F71" si="8">D70*E70</f>
        <v>0</v>
      </c>
      <c r="G70" s="168" t="s">
        <v>119</v>
      </c>
      <c r="H70" s="176" t="s">
        <v>79</v>
      </c>
      <c r="I70" s="177">
        <v>0.01</v>
      </c>
      <c r="J70" s="118" t="s">
        <v>140</v>
      </c>
      <c r="K70" s="172"/>
    </row>
    <row r="71" spans="1:11" s="173" customFormat="1" ht="47.25" x14ac:dyDescent="0.25">
      <c r="A71" s="163">
        <v>9</v>
      </c>
      <c r="B71" s="164" t="s">
        <v>111</v>
      </c>
      <c r="C71" s="165" t="s">
        <v>17</v>
      </c>
      <c r="D71" s="166">
        <v>27.7</v>
      </c>
      <c r="E71" s="167"/>
      <c r="F71" s="166">
        <f t="shared" si="8"/>
        <v>0</v>
      </c>
      <c r="G71" s="168" t="s">
        <v>120</v>
      </c>
      <c r="H71" s="176" t="s">
        <v>79</v>
      </c>
      <c r="I71" s="189">
        <v>0.121</v>
      </c>
      <c r="J71" s="118" t="s">
        <v>140</v>
      </c>
      <c r="K71" s="172"/>
    </row>
    <row r="72" spans="1:11" s="173" customFormat="1" ht="31.5" x14ac:dyDescent="0.25">
      <c r="A72" s="163">
        <v>10</v>
      </c>
      <c r="B72" s="181" t="s">
        <v>113</v>
      </c>
      <c r="C72" s="182" t="s">
        <v>17</v>
      </c>
      <c r="D72" s="183">
        <f>12.6+27.2</f>
        <v>39.799999999999997</v>
      </c>
      <c r="E72" s="184"/>
      <c r="F72" s="183">
        <f>D72*E72</f>
        <v>0</v>
      </c>
      <c r="G72" s="168" t="s">
        <v>121</v>
      </c>
      <c r="H72" s="176" t="s">
        <v>79</v>
      </c>
      <c r="I72" s="177">
        <v>0.08</v>
      </c>
      <c r="J72" s="118" t="s">
        <v>140</v>
      </c>
      <c r="K72" s="172"/>
    </row>
    <row r="73" spans="1:11" s="173" customFormat="1" ht="30" x14ac:dyDescent="0.25">
      <c r="A73" s="163"/>
      <c r="B73" s="181"/>
      <c r="C73" s="182"/>
      <c r="D73" s="183"/>
      <c r="E73" s="184"/>
      <c r="F73" s="183"/>
      <c r="G73" s="168" t="s">
        <v>123</v>
      </c>
      <c r="H73" s="176" t="s">
        <v>16</v>
      </c>
      <c r="I73" s="177">
        <f>14+9+9</f>
        <v>32</v>
      </c>
      <c r="J73" s="118" t="s">
        <v>140</v>
      </c>
      <c r="K73" s="172"/>
    </row>
    <row r="74" spans="1:11" s="173" customFormat="1" ht="30" x14ac:dyDescent="0.25">
      <c r="A74" s="163"/>
      <c r="B74" s="164"/>
      <c r="C74" s="165"/>
      <c r="D74" s="166"/>
      <c r="E74" s="167"/>
      <c r="F74" s="166"/>
      <c r="G74" s="168" t="s">
        <v>124</v>
      </c>
      <c r="H74" s="176" t="s">
        <v>16</v>
      </c>
      <c r="I74" s="177">
        <f>9+7</f>
        <v>16</v>
      </c>
      <c r="J74" s="118" t="s">
        <v>140</v>
      </c>
      <c r="K74" s="172"/>
    </row>
    <row r="75" spans="1:11" s="173" customFormat="1" ht="30" x14ac:dyDescent="0.25">
      <c r="A75" s="163"/>
      <c r="B75" s="164"/>
      <c r="C75" s="165"/>
      <c r="D75" s="166"/>
      <c r="E75" s="167"/>
      <c r="F75" s="166"/>
      <c r="G75" s="168" t="s">
        <v>122</v>
      </c>
      <c r="H75" s="176" t="s">
        <v>16</v>
      </c>
      <c r="I75" s="177">
        <f>12+4+4+6</f>
        <v>26</v>
      </c>
      <c r="J75" s="118" t="s">
        <v>140</v>
      </c>
      <c r="K75" s="172"/>
    </row>
    <row r="76" spans="1:11" s="173" customFormat="1" ht="30" x14ac:dyDescent="0.25">
      <c r="A76" s="163"/>
      <c r="B76" s="164"/>
      <c r="C76" s="165"/>
      <c r="D76" s="166"/>
      <c r="E76" s="167"/>
      <c r="F76" s="166"/>
      <c r="G76" s="168" t="s">
        <v>125</v>
      </c>
      <c r="H76" s="176" t="s">
        <v>16</v>
      </c>
      <c r="I76" s="177">
        <f>20+7+10+8+8</f>
        <v>53</v>
      </c>
      <c r="J76" s="118" t="s">
        <v>140</v>
      </c>
      <c r="K76" s="172"/>
    </row>
    <row r="77" spans="1:11" s="173" customFormat="1" ht="30" x14ac:dyDescent="0.25">
      <c r="A77" s="163"/>
      <c r="B77" s="164"/>
      <c r="C77" s="165"/>
      <c r="D77" s="166"/>
      <c r="E77" s="167"/>
      <c r="F77" s="166"/>
      <c r="G77" s="168" t="s">
        <v>126</v>
      </c>
      <c r="H77" s="176" t="s">
        <v>16</v>
      </c>
      <c r="I77" s="177">
        <v>3</v>
      </c>
      <c r="J77" s="118" t="s">
        <v>140</v>
      </c>
      <c r="K77" s="172"/>
    </row>
    <row r="78" spans="1:11" s="173" customFormat="1" ht="30" x14ac:dyDescent="0.25">
      <c r="A78" s="163"/>
      <c r="B78" s="164"/>
      <c r="C78" s="165"/>
      <c r="D78" s="166"/>
      <c r="E78" s="167"/>
      <c r="F78" s="166"/>
      <c r="G78" s="168" t="s">
        <v>127</v>
      </c>
      <c r="H78" s="176" t="s">
        <v>16</v>
      </c>
      <c r="I78" s="177">
        <f>28+18+18+18+14</f>
        <v>96</v>
      </c>
      <c r="J78" s="118" t="s">
        <v>140</v>
      </c>
      <c r="K78" s="172"/>
    </row>
    <row r="79" spans="1:11" s="173" customFormat="1" ht="30" x14ac:dyDescent="0.25">
      <c r="A79" s="163"/>
      <c r="B79" s="164"/>
      <c r="C79" s="165"/>
      <c r="D79" s="166"/>
      <c r="E79" s="167"/>
      <c r="F79" s="166"/>
      <c r="G79" s="168" t="s">
        <v>128</v>
      </c>
      <c r="H79" s="176" t="s">
        <v>16</v>
      </c>
      <c r="I79" s="177">
        <f>40+24+14+20+8+16+16+8+12</f>
        <v>158</v>
      </c>
      <c r="J79" s="118" t="s">
        <v>140</v>
      </c>
      <c r="K79" s="172"/>
    </row>
    <row r="80" spans="1:11" s="173" customFormat="1" ht="30" x14ac:dyDescent="0.25">
      <c r="A80" s="163"/>
      <c r="B80" s="164"/>
      <c r="C80" s="165"/>
      <c r="D80" s="166"/>
      <c r="E80" s="167"/>
      <c r="F80" s="166"/>
      <c r="G80" s="168" t="s">
        <v>129</v>
      </c>
      <c r="H80" s="176" t="s">
        <v>16</v>
      </c>
      <c r="I80" s="177">
        <f>I78</f>
        <v>96</v>
      </c>
      <c r="J80" s="118" t="s">
        <v>140</v>
      </c>
      <c r="K80" s="172"/>
    </row>
    <row r="81" spans="1:11" s="173" customFormat="1" ht="30" x14ac:dyDescent="0.25">
      <c r="A81" s="163"/>
      <c r="B81" s="164"/>
      <c r="C81" s="165"/>
      <c r="D81" s="166"/>
      <c r="E81" s="167"/>
      <c r="F81" s="166"/>
      <c r="G81" s="168" t="s">
        <v>130</v>
      </c>
      <c r="H81" s="176" t="s">
        <v>16</v>
      </c>
      <c r="I81" s="177">
        <f>I80</f>
        <v>96</v>
      </c>
      <c r="J81" s="118" t="s">
        <v>140</v>
      </c>
      <c r="K81" s="172"/>
    </row>
    <row r="82" spans="1:11" s="173" customFormat="1" ht="30" x14ac:dyDescent="0.25">
      <c r="A82" s="163"/>
      <c r="B82" s="164"/>
      <c r="C82" s="165"/>
      <c r="D82" s="166"/>
      <c r="E82" s="167"/>
      <c r="F82" s="166"/>
      <c r="G82" s="168" t="s">
        <v>131</v>
      </c>
      <c r="H82" s="176" t="s">
        <v>16</v>
      </c>
      <c r="I82" s="177">
        <v>6</v>
      </c>
      <c r="J82" s="118" t="s">
        <v>140</v>
      </c>
      <c r="K82" s="172"/>
    </row>
    <row r="83" spans="1:11" s="173" customFormat="1" ht="30" x14ac:dyDescent="0.25">
      <c r="A83" s="163"/>
      <c r="B83" s="164"/>
      <c r="C83" s="165"/>
      <c r="D83" s="166"/>
      <c r="E83" s="167"/>
      <c r="F83" s="166"/>
      <c r="G83" s="168" t="s">
        <v>132</v>
      </c>
      <c r="H83" s="176" t="s">
        <v>16</v>
      </c>
      <c r="I83" s="177">
        <f>I82</f>
        <v>6</v>
      </c>
      <c r="J83" s="118" t="s">
        <v>140</v>
      </c>
      <c r="K83" s="172"/>
    </row>
    <row r="84" spans="1:11" s="173" customFormat="1" ht="30" x14ac:dyDescent="0.25">
      <c r="A84" s="163"/>
      <c r="B84" s="164"/>
      <c r="C84" s="165"/>
      <c r="D84" s="166"/>
      <c r="E84" s="167"/>
      <c r="F84" s="166"/>
      <c r="G84" s="174" t="s">
        <v>101</v>
      </c>
      <c r="H84" s="169" t="s">
        <v>133</v>
      </c>
      <c r="I84" s="177">
        <v>65</v>
      </c>
      <c r="J84" s="118" t="s">
        <v>140</v>
      </c>
      <c r="K84" s="172"/>
    </row>
    <row r="85" spans="1:11" s="173" customFormat="1" ht="31.5" x14ac:dyDescent="0.25">
      <c r="A85" s="163"/>
      <c r="B85" s="164"/>
      <c r="C85" s="165"/>
      <c r="D85" s="166"/>
      <c r="E85" s="167"/>
      <c r="F85" s="166"/>
      <c r="G85" s="132" t="s">
        <v>102</v>
      </c>
      <c r="H85" s="178" t="s">
        <v>16</v>
      </c>
      <c r="I85" s="179">
        <v>20</v>
      </c>
      <c r="J85" s="118" t="s">
        <v>140</v>
      </c>
      <c r="K85" s="180"/>
    </row>
    <row r="86" spans="1:11" s="173" customFormat="1" ht="47.25" x14ac:dyDescent="0.25">
      <c r="A86" s="163"/>
      <c r="B86" s="164"/>
      <c r="C86" s="165"/>
      <c r="D86" s="166"/>
      <c r="E86" s="167"/>
      <c r="F86" s="166"/>
      <c r="G86" s="132" t="s">
        <v>71</v>
      </c>
      <c r="H86" s="178" t="s">
        <v>16</v>
      </c>
      <c r="I86" s="179">
        <v>50</v>
      </c>
      <c r="J86" s="118" t="s">
        <v>140</v>
      </c>
      <c r="K86" s="180"/>
    </row>
    <row r="87" spans="1:11" s="173" customFormat="1" ht="31.5" x14ac:dyDescent="0.25">
      <c r="A87" s="163"/>
      <c r="B87" s="164"/>
      <c r="C87" s="165"/>
      <c r="D87" s="166"/>
      <c r="E87" s="167"/>
      <c r="F87" s="166"/>
      <c r="G87" s="174" t="s">
        <v>104</v>
      </c>
      <c r="H87" s="169" t="s">
        <v>16</v>
      </c>
      <c r="I87" s="175">
        <v>3</v>
      </c>
      <c r="J87" s="118" t="s">
        <v>140</v>
      </c>
      <c r="K87" s="172"/>
    </row>
    <row r="88" spans="1:11" s="173" customFormat="1" ht="31.5" x14ac:dyDescent="0.25">
      <c r="A88" s="163">
        <v>11</v>
      </c>
      <c r="B88" s="164" t="s">
        <v>106</v>
      </c>
      <c r="C88" s="165" t="s">
        <v>8</v>
      </c>
      <c r="D88" s="166">
        <v>67</v>
      </c>
      <c r="E88" s="167"/>
      <c r="F88" s="166">
        <f>D88*E88</f>
        <v>0</v>
      </c>
      <c r="G88" s="168" t="s">
        <v>107</v>
      </c>
      <c r="H88" s="176" t="s">
        <v>16</v>
      </c>
      <c r="I88" s="177">
        <f>D88*0.33/2.8</f>
        <v>7.8964285714285714</v>
      </c>
      <c r="J88" s="118" t="s">
        <v>140</v>
      </c>
      <c r="K88" s="185"/>
    </row>
    <row r="89" spans="1:11" s="173" customFormat="1" ht="31.5" x14ac:dyDescent="0.25">
      <c r="A89" s="186">
        <v>12</v>
      </c>
      <c r="B89" s="164" t="s">
        <v>136</v>
      </c>
      <c r="C89" s="165" t="s">
        <v>17</v>
      </c>
      <c r="D89" s="166">
        <v>25.8</v>
      </c>
      <c r="E89" s="167"/>
      <c r="F89" s="166">
        <f>D89*E89</f>
        <v>0</v>
      </c>
      <c r="G89" s="168" t="s">
        <v>134</v>
      </c>
      <c r="H89" s="176" t="s">
        <v>16</v>
      </c>
      <c r="I89" s="177">
        <v>1</v>
      </c>
      <c r="J89" s="118" t="s">
        <v>140</v>
      </c>
      <c r="K89" s="185"/>
    </row>
    <row r="90" spans="1:11" customFormat="1" ht="31.5" x14ac:dyDescent="0.25">
      <c r="A90" s="186">
        <v>13</v>
      </c>
      <c r="B90" s="174" t="s">
        <v>137</v>
      </c>
      <c r="C90" s="169" t="s">
        <v>17</v>
      </c>
      <c r="D90" s="188">
        <f>D89</f>
        <v>25.8</v>
      </c>
      <c r="E90" s="187"/>
      <c r="F90" s="166">
        <f>D90*E90</f>
        <v>0</v>
      </c>
      <c r="G90" s="174" t="s">
        <v>135</v>
      </c>
      <c r="H90" s="169" t="s">
        <v>133</v>
      </c>
      <c r="I90" s="188">
        <v>800</v>
      </c>
      <c r="J90" s="118" t="s">
        <v>140</v>
      </c>
      <c r="K90" s="180"/>
    </row>
    <row r="91" spans="1:11" s="173" customFormat="1" ht="16.5" thickBot="1" x14ac:dyDescent="0.3">
      <c r="A91" s="163"/>
      <c r="B91" s="164"/>
      <c r="C91" s="165"/>
      <c r="D91" s="166"/>
      <c r="E91" s="167"/>
      <c r="F91" s="166"/>
      <c r="G91" s="168"/>
      <c r="H91" s="169"/>
      <c r="I91" s="170"/>
      <c r="J91" s="171"/>
      <c r="K91" s="172"/>
    </row>
    <row r="92" spans="1:11" ht="15.75" thickBot="1" x14ac:dyDescent="0.3">
      <c r="A92" s="98"/>
      <c r="B92" s="99" t="s">
        <v>27</v>
      </c>
      <c r="C92" s="100"/>
      <c r="D92" s="101"/>
      <c r="E92" s="102"/>
      <c r="F92" s="102"/>
      <c r="G92" s="103"/>
      <c r="H92" s="104"/>
      <c r="I92" s="104"/>
      <c r="J92" s="102"/>
      <c r="K92" s="105"/>
    </row>
    <row r="93" spans="1:11" ht="15.75" x14ac:dyDescent="0.25">
      <c r="A93" s="83">
        <v>135</v>
      </c>
      <c r="B93" s="80" t="s">
        <v>85</v>
      </c>
      <c r="C93" s="8"/>
      <c r="D93" s="9"/>
      <c r="E93" s="11"/>
      <c r="F93" s="29"/>
      <c r="G93" s="81"/>
      <c r="H93" s="10"/>
      <c r="I93" s="10"/>
      <c r="J93" s="14"/>
      <c r="K93" s="23"/>
    </row>
    <row r="94" spans="1:11" ht="15.75" x14ac:dyDescent="0.25">
      <c r="A94" s="83"/>
      <c r="B94" s="80"/>
      <c r="C94" s="8"/>
      <c r="D94" s="9"/>
      <c r="E94" s="11"/>
      <c r="F94" s="29"/>
      <c r="G94" s="81"/>
      <c r="H94" s="10"/>
      <c r="I94" s="10"/>
      <c r="J94" s="14"/>
      <c r="K94" s="23"/>
    </row>
    <row r="95" spans="1:11" s="75" customFormat="1" ht="15.75" x14ac:dyDescent="0.25">
      <c r="A95" s="84" t="s">
        <v>89</v>
      </c>
      <c r="B95" s="37" t="s">
        <v>20</v>
      </c>
      <c r="C95" s="30"/>
      <c r="D95" s="28"/>
      <c r="E95" s="28"/>
      <c r="F95" s="38">
        <f>SUM(F15:F94)</f>
        <v>0</v>
      </c>
      <c r="G95" s="37" t="s">
        <v>21</v>
      </c>
      <c r="H95" s="30"/>
      <c r="I95" s="31"/>
      <c r="J95" s="39"/>
      <c r="K95" s="85">
        <f>SUM(K15:K94)</f>
        <v>0</v>
      </c>
    </row>
    <row r="96" spans="1:11" ht="31.5" x14ac:dyDescent="0.25">
      <c r="A96" s="84" t="s">
        <v>33</v>
      </c>
      <c r="B96" s="40" t="s">
        <v>25</v>
      </c>
      <c r="C96" s="33" t="s">
        <v>26</v>
      </c>
      <c r="D96" s="28"/>
      <c r="E96" s="31"/>
      <c r="F96" s="29">
        <f>D96*E96</f>
        <v>0</v>
      </c>
      <c r="G96" s="37" t="s">
        <v>22</v>
      </c>
      <c r="H96" s="33"/>
      <c r="I96" s="41"/>
      <c r="J96" s="41"/>
      <c r="K96" s="86">
        <f>J96</f>
        <v>0</v>
      </c>
    </row>
    <row r="97" spans="1:14" ht="31.5" x14ac:dyDescent="0.25">
      <c r="A97" s="84" t="s">
        <v>34</v>
      </c>
      <c r="B97" s="32" t="s">
        <v>23</v>
      </c>
      <c r="C97" s="42" t="s">
        <v>8</v>
      </c>
      <c r="D97" s="31">
        <v>500</v>
      </c>
      <c r="E97" s="43"/>
      <c r="F97" s="29">
        <f>D97*E97</f>
        <v>0</v>
      </c>
      <c r="G97" s="37" t="s">
        <v>24</v>
      </c>
      <c r="H97" s="33" t="s">
        <v>16</v>
      </c>
      <c r="I97" s="44">
        <v>1000</v>
      </c>
      <c r="J97" s="118" t="s">
        <v>140</v>
      </c>
      <c r="K97" s="86"/>
    </row>
    <row r="98" spans="1:14" ht="15.75" x14ac:dyDescent="0.25">
      <c r="A98" s="84" t="s">
        <v>35</v>
      </c>
      <c r="B98" s="45" t="s">
        <v>19</v>
      </c>
      <c r="C98" s="33" t="s">
        <v>8</v>
      </c>
      <c r="D98" s="46"/>
      <c r="E98" s="47"/>
      <c r="F98" s="41">
        <f>D98*E98</f>
        <v>0</v>
      </c>
      <c r="G98" s="37"/>
      <c r="H98" s="33"/>
      <c r="I98" s="41"/>
      <c r="J98" s="41"/>
      <c r="K98" s="86"/>
    </row>
    <row r="99" spans="1:14" ht="15.75" x14ac:dyDescent="0.25">
      <c r="A99" s="90"/>
      <c r="B99" s="158"/>
      <c r="C99" s="92"/>
      <c r="D99" s="159"/>
      <c r="E99" s="160"/>
      <c r="F99" s="93"/>
      <c r="G99" s="37"/>
      <c r="H99" s="33"/>
      <c r="I99" s="41"/>
      <c r="J99" s="161"/>
      <c r="K99" s="162"/>
    </row>
    <row r="100" spans="1:14" ht="16.5" thickBot="1" x14ac:dyDescent="0.3">
      <c r="A100" s="90"/>
      <c r="B100" s="91"/>
      <c r="C100" s="92"/>
      <c r="D100" s="93"/>
      <c r="E100" s="93"/>
      <c r="F100" s="93"/>
      <c r="G100" s="94"/>
      <c r="H100" s="92"/>
      <c r="I100" s="93"/>
      <c r="J100" s="93"/>
      <c r="K100" s="95"/>
    </row>
    <row r="101" spans="1:14" ht="15.75" x14ac:dyDescent="0.25">
      <c r="A101" s="195"/>
      <c r="B101" s="198" t="s">
        <v>9</v>
      </c>
      <c r="C101" s="198"/>
      <c r="D101" s="198"/>
      <c r="E101" s="198"/>
      <c r="F101" s="96">
        <f>SUM(F95:F100)</f>
        <v>0</v>
      </c>
      <c r="G101" s="198" t="s">
        <v>10</v>
      </c>
      <c r="H101" s="198"/>
      <c r="I101" s="198"/>
      <c r="J101" s="198"/>
      <c r="K101" s="97">
        <f>SUM(K95:K100)</f>
        <v>0</v>
      </c>
    </row>
    <row r="102" spans="1:14" ht="15.75" x14ac:dyDescent="0.25">
      <c r="A102" s="196"/>
      <c r="B102" s="199" t="s">
        <v>11</v>
      </c>
      <c r="C102" s="199"/>
      <c r="D102" s="199"/>
      <c r="E102" s="199"/>
      <c r="F102" s="48">
        <f>F101+K101</f>
        <v>0</v>
      </c>
      <c r="G102" s="199"/>
      <c r="H102" s="199"/>
      <c r="I102" s="199"/>
      <c r="J102" s="199"/>
      <c r="K102" s="87"/>
    </row>
    <row r="103" spans="1:14" ht="15.75" x14ac:dyDescent="0.25">
      <c r="A103" s="196"/>
      <c r="B103" s="199" t="s">
        <v>12</v>
      </c>
      <c r="C103" s="199"/>
      <c r="D103" s="199"/>
      <c r="E103" s="199"/>
      <c r="F103" s="48">
        <f>F102*20/100</f>
        <v>0</v>
      </c>
      <c r="G103" s="199"/>
      <c r="H103" s="199"/>
      <c r="I103" s="199"/>
      <c r="J103" s="199"/>
      <c r="K103" s="87"/>
    </row>
    <row r="104" spans="1:14" ht="16.5" thickBot="1" x14ac:dyDescent="0.3">
      <c r="A104" s="197"/>
      <c r="B104" s="200" t="s">
        <v>13</v>
      </c>
      <c r="C104" s="200"/>
      <c r="D104" s="200"/>
      <c r="E104" s="200"/>
      <c r="F104" s="88">
        <f>F102+F103</f>
        <v>0</v>
      </c>
      <c r="G104" s="201"/>
      <c r="H104" s="201"/>
      <c r="I104" s="201"/>
      <c r="J104" s="201"/>
      <c r="K104" s="89"/>
    </row>
    <row r="105" spans="1:14" x14ac:dyDescent="0.25">
      <c r="A105" s="3"/>
      <c r="B105" s="12"/>
      <c r="C105" s="21"/>
      <c r="D105" s="17"/>
      <c r="E105" s="22"/>
      <c r="F105" s="4"/>
      <c r="G105" s="20"/>
    </row>
    <row r="106" spans="1:14" x14ac:dyDescent="0.25">
      <c r="A106" s="3"/>
      <c r="B106" s="13"/>
      <c r="C106" s="21"/>
      <c r="D106" s="17"/>
      <c r="E106" s="7"/>
      <c r="F106" s="4"/>
    </row>
    <row r="107" spans="1:14" x14ac:dyDescent="0.25">
      <c r="L107" s="2"/>
      <c r="M107" s="2"/>
      <c r="N107" s="2"/>
    </row>
    <row r="108" spans="1:14" ht="15.75" x14ac:dyDescent="0.25">
      <c r="A108" s="62"/>
      <c r="B108" s="61" t="s">
        <v>30</v>
      </c>
      <c r="C108" s="63"/>
      <c r="D108" s="64"/>
      <c r="E108" s="63"/>
      <c r="F108" s="56"/>
      <c r="G108" s="61"/>
      <c r="H108" s="54"/>
      <c r="I108" s="65"/>
      <c r="J108" s="65"/>
      <c r="K108" s="62"/>
    </row>
    <row r="109" spans="1:14" ht="15.75" x14ac:dyDescent="0.25">
      <c r="A109" s="62"/>
      <c r="B109" s="66" t="s">
        <v>31</v>
      </c>
      <c r="C109" s="63"/>
      <c r="D109" s="64"/>
      <c r="E109" s="63"/>
      <c r="F109" s="67"/>
      <c r="G109" s="61"/>
      <c r="H109" s="64"/>
      <c r="I109" s="62"/>
      <c r="J109" s="62"/>
      <c r="K109" s="62"/>
    </row>
    <row r="110" spans="1:14" ht="15.95" customHeight="1" x14ac:dyDescent="0.2">
      <c r="A110" s="62"/>
      <c r="B110" s="190" t="s">
        <v>32</v>
      </c>
      <c r="C110" s="190"/>
      <c r="D110" s="68"/>
      <c r="E110" s="69"/>
      <c r="F110" s="70"/>
      <c r="G110" s="190"/>
      <c r="H110" s="190"/>
      <c r="I110" s="62"/>
      <c r="J110" s="71"/>
      <c r="K110" s="62"/>
    </row>
    <row r="111" spans="1:14" ht="15.75" x14ac:dyDescent="0.25">
      <c r="A111" s="72"/>
      <c r="B111" s="73"/>
      <c r="C111" s="63"/>
      <c r="D111" s="64"/>
      <c r="E111" s="74"/>
      <c r="F111" s="67"/>
      <c r="G111" s="75"/>
      <c r="H111" s="64"/>
      <c r="I111" s="76"/>
      <c r="J111" s="71"/>
      <c r="K111" s="72"/>
    </row>
    <row r="112" spans="1:14" x14ac:dyDescent="0.15">
      <c r="A112" s="77"/>
      <c r="B112" s="78"/>
      <c r="C112" s="191"/>
      <c r="D112" s="191"/>
      <c r="E112" s="191"/>
      <c r="F112" s="79"/>
      <c r="G112" s="53"/>
      <c r="H112" s="54"/>
      <c r="I112" s="55"/>
      <c r="J112" s="56"/>
      <c r="K112" s="56"/>
    </row>
  </sheetData>
  <mergeCells count="27">
    <mergeCell ref="F11:F12"/>
    <mergeCell ref="K11:K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B110:C110"/>
    <mergeCell ref="G110:H110"/>
    <mergeCell ref="C112:E112"/>
    <mergeCell ref="A5:K5"/>
    <mergeCell ref="A6:K6"/>
    <mergeCell ref="A7:K7"/>
    <mergeCell ref="A8:K8"/>
    <mergeCell ref="A101:A104"/>
    <mergeCell ref="B101:E101"/>
    <mergeCell ref="G101:J101"/>
    <mergeCell ref="B102:E102"/>
    <mergeCell ref="G102:J102"/>
    <mergeCell ref="B103:E103"/>
    <mergeCell ref="G103:J103"/>
    <mergeCell ref="B104:E104"/>
    <mergeCell ref="G104:J104"/>
  </mergeCells>
  <phoneticPr fontId="24" type="noConversion"/>
  <pageMargins left="0.25" right="0.25" top="0.75" bottom="0.75" header="0.3" footer="0.3"/>
  <pageSetup paperSize="9" scale="6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21.12</vt:lpstr>
      <vt:lpstr>'21.12'!Область_друку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</dc:creator>
  <cp:lastModifiedBy>Авраменко Олексій Юрійович</cp:lastModifiedBy>
  <cp:lastPrinted>2025-04-21T09:09:04Z</cp:lastPrinted>
  <dcterms:created xsi:type="dcterms:W3CDTF">2024-11-12T11:11:38Z</dcterms:created>
  <dcterms:modified xsi:type="dcterms:W3CDTF">2025-06-11T08:26:06Z</dcterms:modified>
</cp:coreProperties>
</file>