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lutskyiMV\Downloads\договора рамочные\"/>
    </mc:Choice>
  </mc:AlternateContent>
  <xr:revisionPtr revIDLastSave="0" documentId="13_ncr:1_{1BBB33B6-A583-46EE-8C10-682BD8C1FB32}" xr6:coauthVersionLast="47" xr6:coauthVersionMax="47" xr10:uidLastSave="{00000000-0000-0000-0000-000000000000}"/>
  <bookViews>
    <workbookView xWindow="-120" yWindow="-120" windowWidth="24240" windowHeight="13020" tabRatio="755" xr2:uid="{00000000-000D-0000-FFFF-FFFF00000000}"/>
  </bookViews>
  <sheets>
    <sheet name="КЛ торги 26114292" sheetId="1" r:id="rId1"/>
  </sheets>
  <definedNames>
    <definedName name="_xlnm._FilterDatabase" localSheetId="0" hidden="1">'КЛ торги 26114292'!$A$5:$BB$5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6" i="1" l="1"/>
  <c r="AB27" i="1" s="1"/>
  <c r="AP26" i="1"/>
  <c r="AP27" i="1" s="1"/>
  <c r="AI26" i="1"/>
  <c r="AI27" i="1" s="1"/>
  <c r="U26" i="1"/>
  <c r="U27" i="1" s="1"/>
  <c r="G26" i="1"/>
  <c r="G27" i="1" s="1"/>
  <c r="AJ20" i="1"/>
  <c r="AC6" i="1"/>
  <c r="O21" i="1"/>
  <c r="E3" i="1" l="1"/>
  <c r="AX12" i="1"/>
  <c r="AX13" i="1"/>
  <c r="AQ6" i="1"/>
  <c r="AQ7" i="1"/>
  <c r="AQ8" i="1"/>
  <c r="AQ9" i="1"/>
  <c r="AQ12" i="1"/>
  <c r="AQ13" i="1"/>
  <c r="AQ14" i="1"/>
  <c r="AQ15" i="1"/>
  <c r="AQ16" i="1"/>
  <c r="AQ17" i="1"/>
  <c r="AQ20" i="1"/>
  <c r="AQ21" i="1"/>
  <c r="AQ22" i="1"/>
  <c r="AJ7" i="1"/>
  <c r="AJ8" i="1"/>
  <c r="AJ9" i="1"/>
  <c r="AJ12" i="1"/>
  <c r="AJ13" i="1"/>
  <c r="AJ14" i="1"/>
  <c r="AJ15" i="1"/>
  <c r="AJ16" i="1"/>
  <c r="AJ17" i="1"/>
  <c r="AJ21" i="1"/>
  <c r="AJ22" i="1"/>
  <c r="AC7" i="1"/>
  <c r="AC8" i="1"/>
  <c r="AC9" i="1"/>
  <c r="AC12" i="1"/>
  <c r="AC13" i="1"/>
  <c r="AC14" i="1"/>
  <c r="AC15" i="1"/>
  <c r="AC16" i="1"/>
  <c r="AC17" i="1"/>
  <c r="AC20" i="1"/>
  <c r="AC21" i="1"/>
  <c r="AC22" i="1"/>
  <c r="V10" i="1"/>
  <c r="V11" i="1"/>
  <c r="V16" i="1"/>
  <c r="V17" i="1"/>
  <c r="V18" i="1"/>
  <c r="V19" i="1"/>
  <c r="V20" i="1"/>
  <c r="V21" i="1"/>
  <c r="V2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6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4" i="1" l="1"/>
  <c r="N23" i="1"/>
  <c r="H7" i="1"/>
  <c r="H8" i="1"/>
  <c r="H9" i="1"/>
  <c r="H10" i="1"/>
  <c r="H11" i="1"/>
  <c r="H12" i="1"/>
  <c r="H13" i="1"/>
  <c r="H16" i="1"/>
  <c r="H17" i="1"/>
  <c r="H18" i="1"/>
  <c r="H19" i="1"/>
  <c r="H20" i="1"/>
  <c r="H21" i="1"/>
  <c r="H22" i="1"/>
  <c r="H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N25" i="1" l="1"/>
  <c r="N26" i="1" s="1"/>
  <c r="N27" i="1" s="1"/>
  <c r="AW25" i="1"/>
  <c r="AW26" i="1" s="1"/>
  <c r="AW27" i="1" s="1"/>
  <c r="AJ6" i="1"/>
  <c r="AB21" i="1"/>
  <c r="AP21" i="1"/>
  <c r="AB22" i="1"/>
  <c r="AP22" i="1"/>
  <c r="AW6" i="1"/>
  <c r="AW23" i="1" s="1"/>
  <c r="AI6" i="1"/>
  <c r="AI23" i="1" s="1"/>
  <c r="U6" i="1"/>
  <c r="U23" i="1" s="1"/>
  <c r="G6" i="1"/>
  <c r="G23" i="1" s="1"/>
  <c r="AP23" i="1" l="1"/>
  <c r="AB23" i="1"/>
</calcChain>
</file>

<file path=xl/sharedStrings.xml><?xml version="1.0" encoding="utf-8"?>
<sst xmlns="http://schemas.openxmlformats.org/spreadsheetml/2006/main" count="533" uniqueCount="153">
  <si>
    <t>№ з/п</t>
  </si>
  <si>
    <t>Адреса РП</t>
  </si>
  <si>
    <t>Найменування ТМЦ</t>
  </si>
  <si>
    <t>Од. вим.</t>
  </si>
  <si>
    <t>НЕВП</t>
  </si>
  <si>
    <t>кількість</t>
  </si>
  <si>
    <t>Дизельне пальне</t>
  </si>
  <si>
    <t>л</t>
  </si>
  <si>
    <t>Умови оплати</t>
  </si>
  <si>
    <t>ціна грн із ПДВ</t>
  </si>
  <si>
    <t>сума грн., із ПДВ</t>
  </si>
  <si>
    <t>адреса АЗС</t>
  </si>
  <si>
    <t xml:space="preserve">відстань до АЗС, км </t>
  </si>
  <si>
    <t>Причина невідповідності</t>
  </si>
  <si>
    <t>відповідає/не відповідає</t>
  </si>
  <si>
    <t>100 % передплата</t>
  </si>
  <si>
    <t>А95 м. Київ Просп.С. Бандери, 14-Б</t>
  </si>
  <si>
    <t>ДП м. Київ Просп.С. Бандери, 14-Б</t>
  </si>
  <si>
    <t>А95 м.Київ вул. Закревського,14</t>
  </si>
  <si>
    <t>ДП м.Київ вул. Закревського,14</t>
  </si>
  <si>
    <t>А95 м.Київ Новопечерський пров. 3</t>
  </si>
  <si>
    <t>ДП м.Київ Новопечерський пров. 3</t>
  </si>
  <si>
    <t>А95 м. Київ Героїв полку АЗОВ , 4А</t>
  </si>
  <si>
    <t>ДП м. Київ Героїв полку АЗОВ , 4А</t>
  </si>
  <si>
    <t>А95 м.Київ вул. Жуля Верна, 18</t>
  </si>
  <si>
    <t>ДП м.Київ вул. Жуля Верна, 18</t>
  </si>
  <si>
    <t>А95 м.Київ пров. Гната Хоткевича, 6</t>
  </si>
  <si>
    <t>ДП м.Київ пров. Гната Хоткевича, 6</t>
  </si>
  <si>
    <t>А95 м.Київ Залізничне шосе, 13</t>
  </si>
  <si>
    <t>ДП м.Київ Залізничне шосе, 13</t>
  </si>
  <si>
    <t>А95 м.Київ Новокостянтинівська, 20</t>
  </si>
  <si>
    <t>ДП м.Київ Новокостянтинівська, 20</t>
  </si>
  <si>
    <t>ГАЗ м.Київ Новокостянтинівська, 20</t>
  </si>
  <si>
    <t>1. ТОВ "УКРНАФТА-ПОСТАЧ"
ЄДРПОУ: 43012009, ПРОВУЛОК НЕСТОРІВСЬКИЙ, будинок 3-5, 380504446483, Гребельник Олена, ел.пошта: Olena.Hrebelnyk@postach.ukrnafta.com</t>
  </si>
  <si>
    <t>2. ТОВ "УПЦ"
ЄДРПОУ: 43699122, бульвар Марії Приймаченко, буд. 1/27, офіс 404, 380631485262, Менеджер Вікторія, ел.пошта: victoria.antimenyuk@all-azs.com.ua</t>
  </si>
  <si>
    <t>3. ТОВ "ПЕТРОЛ ПАРТНЕР"
ЄДРПОУ: 44763104, Україна, 43023, Волинська обл., Луцький р-н, місто Луцьк, вул.Яремчука Назарія, будинок 1, 380673612696, Берест Інна Олексіївна, ел.пошта: inna.berest.zakupivli@wog.ua</t>
  </si>
  <si>
    <t>4. ТОВ "КОМПАНІЯ ОККО-БІЗНЕС"
ЄДРПОУ: 44800224, 82600, Львівська обл., Стрийський р-н, м.Сколе, вул.Героїв Маківки, буд.10, 380673112285, Євген Недоля, ел.пошта: kobtender@gmail.com</t>
  </si>
  <si>
    <t>5. ТОВ "ВЕНТУС РЕСУРС"
ЄДРПОУ: 38927250, вул. Київська, 2, оф. 3, 380444943111, Людмила Плотнікова, ел.пошта: plotnikova.l@klo.kiev.ua</t>
  </si>
  <si>
    <t>6. ТОВ "Д.ТРЕЙДІНГ"
ЄДРПОУ: 42751799, Гарета Джонса, 8 буд., літера 20 Д, 380504453295, Кириняченко Тетяна Василівна, ел.пошта: kyryniachenkotv@d.trading</t>
  </si>
  <si>
    <t>7. ТОВ "ПАРАЛЛЕЛЬ-М ЛТД"
ЄДРПОУ: 24316073, 69091, Запорізька обл., місто Запоріжжя, БУЛЬВАР ШЕВЧЕНКА, будинок 71-А, кімната 901, 380937268638, Зарина, ел.пошта: A.ZARINA@PARALLEL.UA</t>
  </si>
  <si>
    <t>Бензин А95</t>
  </si>
  <si>
    <t>Газ Пропан бутан</t>
  </si>
  <si>
    <t>Вартість пропозиції грн із ПДВ</t>
  </si>
  <si>
    <t>Основний переможець, грн із ПДВ</t>
  </si>
  <si>
    <t>Додатковий переможець, грн із ПДВ</t>
  </si>
  <si>
    <t>Вартість акцепту, грн із ПДВ</t>
  </si>
  <si>
    <t>Сума рамкового договору, грн із ПДВ</t>
  </si>
  <si>
    <t>відповідає</t>
  </si>
  <si>
    <t>відтермінування 5 к.д.</t>
  </si>
  <si>
    <t>PARALLEL, вулиця Богатирська, 3 
д, Київ,, МОТТО м. Київ, 
Оболонський проспект 53</t>
  </si>
  <si>
    <t>PARALLEL, вулиця Богатирська, 3 
д, Київ, МОТТО м. Київ, вул.Оноре 
де Бальзака 3 А</t>
  </si>
  <si>
    <t>PARALLEL, м. Київ, вул.Кільцева, 
6в, МОТТО м. Київ, вул. Волинська 
68 А</t>
  </si>
  <si>
    <t>PARALLEL, м. Київ, вул.Кільцева, 
6в, PARALLEL,м. Київ, пр
-т Леся 
Курбаса, буд. 2в</t>
  </si>
  <si>
    <t>1) Київ, пр. Оболонський, 1-А; 
2) Київ, вул. Електриків, 32-А; 
3) Київ, вул. Новокостянтинівська, 4-В</t>
  </si>
  <si>
    <t>1) Київ, б-р Перова, 27-Б;
2) Київ, пр. Романа Шухевича (колишня назва Генерала Ватутіна), 17;
3) Київ, вул. Братиславська, 48-Б</t>
  </si>
  <si>
    <t>1) Київ, Залізничне шосе, 1-А;
2) Київ, б-р Миколи Міхновського (Дружби Народів), 40-А</t>
  </si>
  <si>
    <t>1) Київ, вул. Лугова, 9;
2) Київ, пр. Оболонський, 1-А</t>
  </si>
  <si>
    <t>1) Київ, вул. Зодчих, 5-А;
2) Київ, вул. Кільцева дорога, 16</t>
  </si>
  <si>
    <t>1) Київ, вул.П.Усенка, 6;
2) Київ, пр. Соборності, 28</t>
  </si>
  <si>
    <t>1) м. Київ, проспект Лобановського Валерія, буд. 115;
2) Київ, Залізничне шосе, 1-А;
3) Київ, пр. Науки, 5;
4) м. Київ, вул. Саперно-Слобідська, 6/3</t>
  </si>
  <si>
    <t>1) Київ, пр. Оболонський, 1-А; 
2) Київ, вул. Електриків, 32-А</t>
  </si>
  <si>
    <t>1.м.Київ, пр-т Романа. Шухевича, 16                            2. м.Київ, пр-т Романа. Шухевича, 2Г                           3. м.Київ, пр-т Романа. Шухевича, 3,</t>
  </si>
  <si>
    <t>1.м.Київ, пр-т Романа. Шухевича, 16                             2. м.Київ, пр-т Романа. Шухевича, 2Г                           3. м.Київ, пр-т Романа. Шухевича, 3,</t>
  </si>
  <si>
    <t>м. Київ, вул. Електротехнічна,2-б, район ринку "Троєщина"</t>
  </si>
  <si>
    <t>м.Київ,вул Набережно-Лугова,8</t>
  </si>
  <si>
    <t>м.Київ, вул.Івана Дзюби, 17-А</t>
  </si>
  <si>
    <t>10,1;7</t>
  </si>
  <si>
    <t>не відповідає</t>
  </si>
  <si>
    <t>11,8;10,1;</t>
  </si>
  <si>
    <t>не має  2 АЗС  в радіусі 5 км</t>
  </si>
  <si>
    <t>по відстані</t>
  </si>
  <si>
    <t>12; 9,9;</t>
  </si>
  <si>
    <t>7,4;3,4</t>
  </si>
  <si>
    <t>13,5;11,5</t>
  </si>
  <si>
    <t>4,5;3,5</t>
  </si>
  <si>
    <t>4,5;3,6</t>
  </si>
  <si>
    <t>1,4; 5,6</t>
  </si>
  <si>
    <t>4,7;8,9</t>
  </si>
  <si>
    <t>м. Київ, Солом’янський район, вул. Холодноярська, 15; Україна, м. Київ, Солом’янський р-н, вул. Преображенська 1-А</t>
  </si>
  <si>
    <t>Україна, м. Київ, Оболонський р-н,  вул. Богатирська 1-Г; Україна, м. Київ, Оболонський р-н, вул. Богатирська, 2</t>
  </si>
  <si>
    <t>Україна, Київська область, Києво-Святошинський район, с. Петропавлівська Борщагівка вул. Велика Кільцева 2; Київська область, Бучанський район, село Софіївська Борщагівка, вулиця Київська буд. 2</t>
  </si>
  <si>
    <t>м. Київ, Деснянський район, провулок Фінський 3-А; м. Київ, Дніпровський район, проспект Броварський 31/33</t>
  </si>
  <si>
    <t>м. Київ, Оболонський район, вул. Скляренка Семена, буд. 5-Б; Україна, м. Київ, Оболонський р-н, проспект Степана Бандери 6</t>
  </si>
  <si>
    <t>м. Київ, Оболонський район, вул. Скляренка Семена, буд. 5-Б; Україна, м. Київ, Оболонський р-н, проспект Степана Бандери 7</t>
  </si>
  <si>
    <t>м. Київ, Оболонський район, вул. Скляренка Семена, буд. 5-Б; Україна, м. Київ, Оболонський р-н, проспект Степана Бандери 8</t>
  </si>
  <si>
    <t>WOG м. Київ, пр.Бандери Степана, будинок 25
АМІК м. Київ, проспект Степана Бандери (Червоних Козаків) 15 Е
АМІК м. Київ, проспект Степана Бандери, 20а</t>
  </si>
  <si>
    <t>WOG м. Київ, вул. Електротехнічна,2-б
АМІК м. Київ, вул. Електротехнічна, 30
SHELL м. Київ, вул. Електротехнічна, буд. 1</t>
  </si>
  <si>
    <t>АМІК м. Київ, вул. Щорса, 24а
АМІК м. Київ, вул. Велика Васильківська, 139А</t>
  </si>
  <si>
    <t>WOG м Київ, пр.Бандери, 25
WOG м.Київ, вул.Богатирська, 15
AMIK м. Київ, проспект Степана Бандери (Червоних Козаків) 15 Е</t>
  </si>
  <si>
    <t>AMIK Київська область, с. Петропавлівська Борщагівка, вул. Петропавлівська, 10
SHELL м. Київ, вул. Мельниченка, буд. 1</t>
  </si>
  <si>
    <t>WOG м Київ, пр.Броварський, 16а
WOG м.Київ, Броварський проспект, 3а
AMIK м. Київ, проспект Броварський, 18
AMIK м. КиЇв, проспект Броварський, 16</t>
  </si>
  <si>
    <t>WOG м. Київ, вул. Саперно-Слобідська, 104
WOG м Київ, пр.В.Лобановського, 123</t>
  </si>
  <si>
    <t>AMIK м. Київ, проспект Степана Бандери (Червоних Козаків) 15 Е
WOG м. Київ, вул. Заводська, 72
CHIPO м. Київ, вул. Межигірська 87а</t>
  </si>
  <si>
    <t xml:space="preserve">Україна, м. Київ, Оболонський р-н, проспект Степана Бандери, 6; Україна, м. Київ, Оболонський р-н, проспект Степана Бандери 29-А </t>
  </si>
  <si>
    <t>м. Київ
просп. Володимира Івасюка, 1 А; м. Київ
вул. Семена Скляренка, 4</t>
  </si>
  <si>
    <t xml:space="preserve">м. Київ
вул. Володимира Брожка, 21; м. Київ
Наддніпрянське шосе, 10 </t>
  </si>
  <si>
    <t>м. Київ
вул. Богатирська, 2-Е ;                 м. Київ
вул. Богатирська, 1/20</t>
  </si>
  <si>
    <t>м. Київ
просп. Леся Курбаса, 2-Ж              м. Київ
просп. Леся Курбаса, 1-А</t>
  </si>
  <si>
    <t>м. Київ
просп. Броварський, 20-З; 
м. Київ
просп. Соборності, 15 Б АЗК №03</t>
  </si>
  <si>
    <t xml:space="preserve">м. Київ
вул. Володимира Брожка, 21 Б; м. Київ
Наддніпрянське шосе, 10 АЗК </t>
  </si>
  <si>
    <t>м. Київ
вул. Семена Скляренка, 4; м. Київ
вул. Новокостянтинівська, 4-Ж</t>
  </si>
  <si>
    <t>м. Київ
вул. Новокостянтинівська, 4-Ж; м. Київ
просп. Володимира Івасюка, 1</t>
  </si>
  <si>
    <t>2,2;8,5;3,1</t>
  </si>
  <si>
    <t>3;2,2;</t>
  </si>
  <si>
    <t>5,3;6,7;7</t>
  </si>
  <si>
    <t>за відстанню</t>
  </si>
  <si>
    <t>3,4;3,5</t>
  </si>
  <si>
    <t>3,2;3,9</t>
  </si>
  <si>
    <t>https://smarttender.biz/komertsiyni-torgy/36166019/</t>
  </si>
  <si>
    <t>3,2;3;1,8</t>
  </si>
  <si>
    <t>Відповідає</t>
  </si>
  <si>
    <t>1,6;4,6;1,2</t>
  </si>
  <si>
    <t>Відсутні 2 АЗС на відстані 5 км</t>
  </si>
  <si>
    <t>1,2;3,4</t>
  </si>
  <si>
    <t>м. Київ
просп. Шухевича Р, 32; OKKO, проспект Романа Шухевича, 5, Київ, Украина, 02000</t>
  </si>
  <si>
    <t>KLO, вул. Ірини Бекешкіної, 18Б, м. Київ, Деснянський р-н, проспект Романа Шухевича 11</t>
  </si>
  <si>
    <t>1,6;2,4</t>
  </si>
  <si>
    <t>4,9;3,2</t>
  </si>
  <si>
    <t>2,1;1,9;</t>
  </si>
  <si>
    <t>Лобановського 123; WOG, вулиця Ізюмська, 2, Київ, Украина, 03093</t>
  </si>
  <si>
    <t>Лобановського 123;WOG, вулиця Ізюмська, 2, Київ, Украина, 03093</t>
  </si>
  <si>
    <t>2,9;3,4.</t>
  </si>
  <si>
    <t>5,7; 10,1;</t>
  </si>
  <si>
    <t>4,7; 6,7</t>
  </si>
  <si>
    <t>1,6; 1,5</t>
  </si>
  <si>
    <t>5,1;3,6;4,2</t>
  </si>
  <si>
    <t>2,2;1,5</t>
  </si>
  <si>
    <t>1,8;1,4</t>
  </si>
  <si>
    <t>м. Київ
вул. Богатирська, 2-Е ;   м. Київ
вул. Богатирська, 1/20</t>
  </si>
  <si>
    <t>3,7; 5,6</t>
  </si>
  <si>
    <t>1,8; 1,3</t>
  </si>
  <si>
    <t>2,6;4</t>
  </si>
  <si>
    <t>3,4;2,8</t>
  </si>
  <si>
    <t>4,9;3,7</t>
  </si>
  <si>
    <t>WOG м Київ, пр.Броварський, 16а
WOG м.Київ, Броварський проспект, 3а</t>
  </si>
  <si>
    <t>0,5;3,8</t>
  </si>
  <si>
    <t>2,1;4,7</t>
  </si>
  <si>
    <t>4,9;4,9;1,9;3,9;</t>
  </si>
  <si>
    <t>4,7;2,7</t>
  </si>
  <si>
    <t>5,6;6,7</t>
  </si>
  <si>
    <t>4,3;7</t>
  </si>
  <si>
    <t xml:space="preserve">4,2; 5,6; 1,1 </t>
  </si>
  <si>
    <t>4,2; 5,6;</t>
  </si>
  <si>
    <t>2,5;1,9;2,9</t>
  </si>
  <si>
    <t>м. Київ, вул. Заводська, 72; Набередно-Лугова, 8</t>
  </si>
  <si>
    <t>1,9;2,7</t>
  </si>
  <si>
    <t>2,9;1,4</t>
  </si>
  <si>
    <t>2,9;1,5</t>
  </si>
  <si>
    <t>2,9;1,6</t>
  </si>
  <si>
    <t>2,3;1,4</t>
  </si>
  <si>
    <t>2,3;1,5</t>
  </si>
  <si>
    <t>2,3;1,6</t>
  </si>
  <si>
    <t>результати відкритих торгів №26114292 Закупівля ПММ для Закупівля ПММ для ПрАТ "ДТЕК КИЇВСЬКІ ЕЛЕКТРОМЕРЕЖІ". Дата завершення тендера: 10.12.2024 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</si>
</sst>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4" fillId="2" borderId="13" xfId="1" applyFont="1" applyFill="1" applyBorder="1" applyAlignment="1">
      <alignment horizontal="center" vertical="center" wrapText="1"/>
    </xf>
    <xf numFmtId="2" fontId="4" fillId="3" borderId="13" xfId="1" applyNumberFormat="1" applyFont="1" applyFill="1" applyBorder="1" applyAlignment="1">
      <alignment horizontal="center" vertical="center" wrapText="1"/>
    </xf>
    <xf numFmtId="2" fontId="4" fillId="0" borderId="13" xfId="1" applyNumberFormat="1" applyFont="1" applyFill="1" applyBorder="1" applyAlignment="1">
      <alignment horizontal="center" vertical="center" wrapText="1"/>
    </xf>
    <xf numFmtId="2" fontId="4" fillId="2" borderId="13" xfId="1" applyNumberFormat="1" applyFont="1" applyFill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 shrinkToFit="1"/>
    </xf>
    <xf numFmtId="0" fontId="5" fillId="0" borderId="0" xfId="3"/>
    <xf numFmtId="4" fontId="4" fillId="2" borderId="13" xfId="1" applyNumberFormat="1" applyFont="1" applyFill="1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/>
    <xf numFmtId="0" fontId="7" fillId="2" borderId="0" xfId="0" applyFont="1" applyFill="1"/>
    <xf numFmtId="0" fontId="7" fillId="0" borderId="0" xfId="0" applyFont="1" applyFill="1"/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4" fontId="3" fillId="0" borderId="0" xfId="1" applyNumberFormat="1" applyFont="1" applyAlignment="1">
      <alignment horizontal="right" vertical="center" wrapText="1"/>
    </xf>
    <xf numFmtId="0" fontId="3" fillId="0" borderId="0" xfId="1" applyFont="1" applyFill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2" borderId="9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2" fontId="4" fillId="3" borderId="10" xfId="1" applyNumberFormat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2" fontId="4" fillId="2" borderId="10" xfId="1" applyNumberFormat="1" applyFont="1" applyFill="1" applyBorder="1" applyAlignment="1">
      <alignment horizontal="center" vertical="center" wrapText="1"/>
    </xf>
    <xf numFmtId="2" fontId="4" fillId="2" borderId="11" xfId="1" applyNumberFormat="1" applyFont="1" applyFill="1" applyBorder="1" applyAlignment="1">
      <alignment horizontal="center" vertical="center" wrapText="1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2" fontId="4" fillId="4" borderId="10" xfId="1" applyNumberFormat="1" applyFont="1" applyFill="1" applyBorder="1" applyAlignment="1">
      <alignment horizontal="center" vertical="center" wrapText="1"/>
    </xf>
    <xf numFmtId="2" fontId="4" fillId="4" borderId="11" xfId="1" applyNumberFormat="1" applyFont="1" applyFill="1" applyBorder="1" applyAlignment="1">
      <alignment horizontal="center" vertical="center" wrapText="1"/>
    </xf>
    <xf numFmtId="2" fontId="10" fillId="0" borderId="10" xfId="1" applyNumberFormat="1" applyFont="1" applyFill="1" applyBorder="1" applyAlignment="1">
      <alignment horizontal="center" vertical="center" wrapText="1"/>
    </xf>
    <xf numFmtId="2" fontId="11" fillId="0" borderId="10" xfId="1" applyNumberFormat="1" applyFont="1" applyFill="1" applyBorder="1" applyAlignment="1">
      <alignment horizontal="center" vertical="center" wrapText="1"/>
    </xf>
    <xf numFmtId="2" fontId="4" fillId="5" borderId="10" xfId="1" applyNumberFormat="1" applyFont="1" applyFill="1" applyBorder="1" applyAlignment="1">
      <alignment horizontal="center" vertical="center" wrapText="1"/>
    </xf>
    <xf numFmtId="2" fontId="4" fillId="5" borderId="11" xfId="1" applyNumberFormat="1" applyFont="1" applyFill="1" applyBorder="1" applyAlignment="1">
      <alignment horizontal="center" vertical="center" wrapText="1"/>
    </xf>
    <xf numFmtId="2" fontId="11" fillId="2" borderId="10" xfId="1" applyNumberFormat="1" applyFont="1" applyFill="1" applyBorder="1" applyAlignment="1">
      <alignment horizontal="center" vertical="center" wrapText="1"/>
    </xf>
    <xf numFmtId="2" fontId="10" fillId="2" borderId="10" xfId="1" applyNumberFormat="1" applyFont="1" applyFill="1" applyBorder="1" applyAlignment="1">
      <alignment horizontal="center" vertical="center" wrapText="1"/>
    </xf>
    <xf numFmtId="2" fontId="4" fillId="0" borderId="11" xfId="1" applyNumberFormat="1" applyFont="1" applyFill="1" applyBorder="1" applyAlignment="1">
      <alignment horizontal="center" vertical="center" wrapText="1"/>
    </xf>
    <xf numFmtId="2" fontId="4" fillId="2" borderId="19" xfId="1" applyNumberFormat="1" applyFont="1" applyFill="1" applyBorder="1" applyAlignment="1">
      <alignment horizontal="center" vertical="center" wrapText="1"/>
    </xf>
    <xf numFmtId="4" fontId="4" fillId="2" borderId="15" xfId="1" applyNumberFormat="1" applyFont="1" applyFill="1" applyBorder="1" applyAlignment="1">
      <alignment horizontal="center" vertical="center" wrapText="1"/>
    </xf>
    <xf numFmtId="2" fontId="4" fillId="3" borderId="20" xfId="1" applyNumberFormat="1" applyFont="1" applyFill="1" applyBorder="1" applyAlignment="1">
      <alignment horizontal="center" vertical="center" wrapText="1"/>
    </xf>
    <xf numFmtId="2" fontId="4" fillId="0" borderId="20" xfId="1" applyNumberFormat="1" applyFont="1" applyFill="1" applyBorder="1" applyAlignment="1">
      <alignment horizontal="center" vertical="center" wrapText="1"/>
    </xf>
    <xf numFmtId="2" fontId="4" fillId="2" borderId="20" xfId="1" applyNumberFormat="1" applyFont="1" applyFill="1" applyBorder="1" applyAlignment="1">
      <alignment horizontal="center" vertical="center" wrapText="1"/>
    </xf>
    <xf numFmtId="2" fontId="4" fillId="2" borderId="21" xfId="1" applyNumberFormat="1" applyFont="1" applyFill="1" applyBorder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0" fontId="12" fillId="2" borderId="0" xfId="0" applyFont="1" applyFill="1"/>
    <xf numFmtId="0" fontId="12" fillId="0" borderId="0" xfId="0" applyFont="1" applyFill="1"/>
    <xf numFmtId="0" fontId="9" fillId="0" borderId="15" xfId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2" fontId="4" fillId="6" borderId="10" xfId="1" applyNumberFormat="1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2" borderId="6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</cellXfs>
  <cellStyles count="4">
    <cellStyle name="Гіперпосилання" xfId="3" builtinId="8"/>
    <cellStyle name="Звичайний" xfId="0" builtinId="0"/>
    <cellStyle name="Обычный 2" xfId="2" xr:uid="{B4DFE4C7-6F8A-4AA7-BADA-A736E0C93D02}"/>
    <cellStyle name="Обычный 2 2" xfId="1" xr:uid="{36B1115B-9E52-474F-AE88-9F1EBEAD1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tender.biz/komertsiyni-torgy/361660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8"/>
  <sheetViews>
    <sheetView tabSelected="1" zoomScale="60" zoomScaleNormal="6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8" sqref="J8"/>
    </sheetView>
  </sheetViews>
  <sheetFormatPr defaultColWidth="8.85546875" defaultRowHeight="15" x14ac:dyDescent="0.25"/>
  <cols>
    <col min="1" max="1" width="7.85546875" style="44" customWidth="1"/>
    <col min="2" max="2" width="47.28515625" style="44" customWidth="1"/>
    <col min="3" max="3" width="27.7109375" style="44" customWidth="1"/>
    <col min="4" max="4" width="8.85546875" style="44"/>
    <col min="5" max="5" width="17.85546875" style="44" bestFit="1" customWidth="1"/>
    <col min="6" max="8" width="17.85546875" style="44" customWidth="1"/>
    <col min="9" max="9" width="35.7109375" style="44" customWidth="1"/>
    <col min="10" max="13" width="17.85546875" style="44" customWidth="1"/>
    <col min="14" max="14" width="17.85546875" style="45" customWidth="1"/>
    <col min="15" max="15" width="17.85546875" style="44" customWidth="1"/>
    <col min="16" max="16" width="22.85546875" style="44" customWidth="1"/>
    <col min="17" max="22" width="17.85546875" style="44" customWidth="1"/>
    <col min="23" max="23" width="25.42578125" style="44" customWidth="1"/>
    <col min="24" max="29" width="17.85546875" style="44" customWidth="1"/>
    <col min="30" max="30" width="30" style="44" customWidth="1"/>
    <col min="31" max="33" width="17.85546875" style="44" customWidth="1"/>
    <col min="34" max="34" width="11.28515625" style="44" customWidth="1"/>
    <col min="35" max="35" width="18.28515625" style="44" customWidth="1"/>
    <col min="36" max="36" width="11.28515625" style="46" customWidth="1"/>
    <col min="37" max="37" width="44.42578125" style="47" customWidth="1"/>
    <col min="38" max="38" width="15.5703125" style="47" customWidth="1"/>
    <col min="39" max="39" width="15.140625" style="46" customWidth="1"/>
    <col min="40" max="40" width="17.7109375" style="46" customWidth="1"/>
    <col min="41" max="41" width="11.28515625" style="44" customWidth="1"/>
    <col min="42" max="42" width="15.7109375" style="44" customWidth="1"/>
    <col min="43" max="43" width="11.28515625" style="46" customWidth="1"/>
    <col min="44" max="44" width="19.7109375" style="46" customWidth="1"/>
    <col min="45" max="45" width="19.5703125" style="46" customWidth="1"/>
    <col min="46" max="46" width="15.28515625" style="46" customWidth="1"/>
    <col min="47" max="47" width="16.28515625" style="46" customWidth="1"/>
    <col min="48" max="48" width="11.28515625" style="46" customWidth="1"/>
    <col min="49" max="49" width="16" style="46" customWidth="1"/>
    <col min="50" max="50" width="11.28515625" style="46" customWidth="1"/>
    <col min="51" max="51" width="28.85546875" style="46" customWidth="1"/>
    <col min="52" max="52" width="11.28515625" style="46" customWidth="1"/>
    <col min="53" max="53" width="15.140625" style="46" customWidth="1"/>
    <col min="54" max="54" width="15.85546875" style="46" customWidth="1"/>
    <col min="55" max="16384" width="8.85546875" style="44"/>
  </cols>
  <sheetData>
    <row r="1" spans="1:54" s="8" customFormat="1" ht="15.75" x14ac:dyDescent="0.25">
      <c r="B1" s="8" t="s">
        <v>152</v>
      </c>
      <c r="N1" s="9"/>
      <c r="AJ1" s="10"/>
      <c r="AK1" s="11"/>
      <c r="AL1" s="11"/>
      <c r="AM1" s="10"/>
      <c r="AN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1:54" s="8" customFormat="1" ht="15.75" x14ac:dyDescent="0.25">
      <c r="B2" s="6" t="s">
        <v>108</v>
      </c>
      <c r="N2" s="9"/>
      <c r="AJ2" s="10"/>
      <c r="AK2" s="11"/>
      <c r="AL2" s="11"/>
      <c r="AM2" s="10"/>
      <c r="AN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4" s="8" customFormat="1" ht="16.5" thickBot="1" x14ac:dyDescent="0.3">
      <c r="A3" s="12"/>
      <c r="B3" s="12"/>
      <c r="C3" s="12"/>
      <c r="D3" s="12"/>
      <c r="E3" s="13">
        <f>SUBTOTAL(9,E6:E22)</f>
        <v>1054800</v>
      </c>
      <c r="F3" s="13"/>
      <c r="G3" s="13"/>
      <c r="H3" s="13"/>
      <c r="I3" s="13"/>
      <c r="J3" s="13"/>
      <c r="K3" s="13"/>
      <c r="L3" s="13"/>
      <c r="M3" s="13"/>
      <c r="N3" s="14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2"/>
      <c r="AI3" s="12"/>
      <c r="AJ3" s="12"/>
      <c r="AK3" s="15"/>
      <c r="AL3" s="15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</row>
    <row r="4" spans="1:54" s="8" customFormat="1" ht="75.75" customHeight="1" thickBot="1" x14ac:dyDescent="0.3">
      <c r="A4" s="72" t="s">
        <v>0</v>
      </c>
      <c r="B4" s="72" t="s">
        <v>1</v>
      </c>
      <c r="C4" s="72" t="s">
        <v>2</v>
      </c>
      <c r="D4" s="72" t="s">
        <v>3</v>
      </c>
      <c r="E4" s="73" t="s">
        <v>5</v>
      </c>
      <c r="F4" s="70" t="s">
        <v>33</v>
      </c>
      <c r="G4" s="70"/>
      <c r="H4" s="70"/>
      <c r="I4" s="70"/>
      <c r="J4" s="70"/>
      <c r="K4" s="70"/>
      <c r="L4" s="71"/>
      <c r="M4" s="74" t="s">
        <v>34</v>
      </c>
      <c r="N4" s="75"/>
      <c r="O4" s="75"/>
      <c r="P4" s="75"/>
      <c r="Q4" s="75"/>
      <c r="R4" s="75"/>
      <c r="S4" s="76"/>
      <c r="T4" s="74" t="s">
        <v>35</v>
      </c>
      <c r="U4" s="75"/>
      <c r="V4" s="75"/>
      <c r="W4" s="75"/>
      <c r="X4" s="75"/>
      <c r="Y4" s="75"/>
      <c r="Z4" s="76"/>
      <c r="AA4" s="74" t="s">
        <v>36</v>
      </c>
      <c r="AB4" s="75"/>
      <c r="AC4" s="75"/>
      <c r="AD4" s="75"/>
      <c r="AE4" s="75"/>
      <c r="AF4" s="75"/>
      <c r="AG4" s="76"/>
      <c r="AH4" s="69" t="s">
        <v>37</v>
      </c>
      <c r="AI4" s="70"/>
      <c r="AJ4" s="70"/>
      <c r="AK4" s="70"/>
      <c r="AL4" s="70"/>
      <c r="AM4" s="70"/>
      <c r="AN4" s="71"/>
      <c r="AO4" s="66" t="s">
        <v>38</v>
      </c>
      <c r="AP4" s="67"/>
      <c r="AQ4" s="67"/>
      <c r="AR4" s="67"/>
      <c r="AS4" s="67"/>
      <c r="AT4" s="67"/>
      <c r="AU4" s="68"/>
      <c r="AV4" s="66" t="s">
        <v>39</v>
      </c>
      <c r="AW4" s="67"/>
      <c r="AX4" s="67"/>
      <c r="AY4" s="67"/>
      <c r="AZ4" s="67"/>
      <c r="BA4" s="67"/>
      <c r="BB4" s="68"/>
    </row>
    <row r="5" spans="1:54" s="8" customFormat="1" ht="61.5" customHeight="1" thickBot="1" x14ac:dyDescent="0.3">
      <c r="A5" s="72"/>
      <c r="B5" s="72"/>
      <c r="C5" s="72"/>
      <c r="D5" s="72"/>
      <c r="E5" s="73"/>
      <c r="F5" s="61" t="s">
        <v>9</v>
      </c>
      <c r="G5" s="1" t="s">
        <v>10</v>
      </c>
      <c r="H5" s="2" t="s">
        <v>4</v>
      </c>
      <c r="I5" s="3" t="s">
        <v>11</v>
      </c>
      <c r="J5" s="3" t="s">
        <v>12</v>
      </c>
      <c r="K5" s="4" t="s">
        <v>14</v>
      </c>
      <c r="L5" s="5" t="s">
        <v>13</v>
      </c>
      <c r="M5" s="16" t="s">
        <v>9</v>
      </c>
      <c r="N5" s="7" t="s">
        <v>10</v>
      </c>
      <c r="O5" s="2" t="s">
        <v>4</v>
      </c>
      <c r="P5" s="3" t="s">
        <v>11</v>
      </c>
      <c r="Q5" s="3" t="s">
        <v>12</v>
      </c>
      <c r="R5" s="4" t="s">
        <v>14</v>
      </c>
      <c r="S5" s="5" t="s">
        <v>13</v>
      </c>
      <c r="T5" s="16" t="s">
        <v>9</v>
      </c>
      <c r="U5" s="1" t="s">
        <v>10</v>
      </c>
      <c r="V5" s="2" t="s">
        <v>4</v>
      </c>
      <c r="W5" s="3" t="s">
        <v>11</v>
      </c>
      <c r="X5" s="3" t="s">
        <v>12</v>
      </c>
      <c r="Y5" s="4" t="s">
        <v>14</v>
      </c>
      <c r="Z5" s="5" t="s">
        <v>13</v>
      </c>
      <c r="AA5" s="16" t="s">
        <v>9</v>
      </c>
      <c r="AB5" s="1" t="s">
        <v>10</v>
      </c>
      <c r="AC5" s="2" t="s">
        <v>4</v>
      </c>
      <c r="AD5" s="3" t="s">
        <v>11</v>
      </c>
      <c r="AE5" s="3" t="s">
        <v>12</v>
      </c>
      <c r="AF5" s="4" t="s">
        <v>14</v>
      </c>
      <c r="AG5" s="5" t="s">
        <v>13</v>
      </c>
      <c r="AH5" s="16" t="s">
        <v>9</v>
      </c>
      <c r="AI5" s="1" t="s">
        <v>10</v>
      </c>
      <c r="AJ5" s="2" t="s">
        <v>4</v>
      </c>
      <c r="AK5" s="3" t="s">
        <v>11</v>
      </c>
      <c r="AL5" s="3" t="s">
        <v>12</v>
      </c>
      <c r="AM5" s="4" t="s">
        <v>14</v>
      </c>
      <c r="AN5" s="5" t="s">
        <v>13</v>
      </c>
      <c r="AO5" s="16" t="s">
        <v>9</v>
      </c>
      <c r="AP5" s="1" t="s">
        <v>10</v>
      </c>
      <c r="AQ5" s="2" t="s">
        <v>4</v>
      </c>
      <c r="AR5" s="3" t="s">
        <v>11</v>
      </c>
      <c r="AS5" s="3" t="s">
        <v>12</v>
      </c>
      <c r="AT5" s="4" t="s">
        <v>14</v>
      </c>
      <c r="AU5" s="5" t="s">
        <v>13</v>
      </c>
      <c r="AV5" s="16" t="s">
        <v>9</v>
      </c>
      <c r="AW5" s="1" t="s">
        <v>10</v>
      </c>
      <c r="AX5" s="2" t="s">
        <v>4</v>
      </c>
      <c r="AY5" s="3" t="s">
        <v>11</v>
      </c>
      <c r="AZ5" s="3" t="s">
        <v>12</v>
      </c>
      <c r="BA5" s="4" t="s">
        <v>14</v>
      </c>
      <c r="BB5" s="5" t="s">
        <v>13</v>
      </c>
    </row>
    <row r="6" spans="1:54" s="8" customFormat="1" ht="58.5" customHeight="1" x14ac:dyDescent="0.25">
      <c r="A6" s="17">
        <v>1</v>
      </c>
      <c r="B6" s="18" t="s">
        <v>16</v>
      </c>
      <c r="C6" s="19" t="s">
        <v>40</v>
      </c>
      <c r="D6" s="19" t="s">
        <v>7</v>
      </c>
      <c r="E6" s="20">
        <v>32000</v>
      </c>
      <c r="F6" s="21">
        <v>48.79</v>
      </c>
      <c r="G6" s="22">
        <f>F6*$E6</f>
        <v>1561280</v>
      </c>
      <c r="H6" s="60">
        <f>F6+((1*F6*0.2444/365*1)-(0*F6*0.2444/365*0))</f>
        <v>48.822669249315069</v>
      </c>
      <c r="I6" s="24" t="s">
        <v>53</v>
      </c>
      <c r="J6" s="24" t="s">
        <v>102</v>
      </c>
      <c r="K6" s="25" t="s">
        <v>47</v>
      </c>
      <c r="L6" s="26"/>
      <c r="M6" s="27">
        <v>52.4</v>
      </c>
      <c r="N6" s="28">
        <f t="shared" ref="N6:N21" si="0">M6*$E6</f>
        <v>1676800</v>
      </c>
      <c r="O6" s="23">
        <f>M6+((0*M6*0.2444/365*0)-(1*M6*0.2444/365*5))</f>
        <v>52.224567671232876</v>
      </c>
      <c r="P6" s="24" t="s">
        <v>85</v>
      </c>
      <c r="Q6" s="25" t="s">
        <v>103</v>
      </c>
      <c r="R6" s="25" t="s">
        <v>47</v>
      </c>
      <c r="S6" s="26"/>
      <c r="T6" s="27">
        <v>52.99</v>
      </c>
      <c r="U6" s="22">
        <f>T6*$E6</f>
        <v>1695680</v>
      </c>
      <c r="V6" s="23"/>
      <c r="W6" s="25" t="s">
        <v>61</v>
      </c>
      <c r="X6" s="29" t="s">
        <v>104</v>
      </c>
      <c r="Y6" s="29" t="s">
        <v>67</v>
      </c>
      <c r="Z6" s="30" t="s">
        <v>105</v>
      </c>
      <c r="AA6" s="27">
        <v>52.99</v>
      </c>
      <c r="AB6" s="28">
        <f t="shared" ref="AB6:AB20" si="1">AA6*$E6</f>
        <v>1695680</v>
      </c>
      <c r="AC6" s="23">
        <f>AA6+((1*AA6*0.2444/365*1)-(0*AA6*0.2444/365*0))</f>
        <v>53.025481523287674</v>
      </c>
      <c r="AD6" s="24" t="s">
        <v>94</v>
      </c>
      <c r="AE6" s="25" t="s">
        <v>106</v>
      </c>
      <c r="AF6" s="25" t="s">
        <v>47</v>
      </c>
      <c r="AG6" s="26"/>
      <c r="AH6" s="21">
        <v>56.58</v>
      </c>
      <c r="AI6" s="22">
        <f>AH6*$E6</f>
        <v>1810560</v>
      </c>
      <c r="AJ6" s="23">
        <f>AH6+((0*AH6*0.2444/365*1)-(1*AH6*0.2444/365*5))</f>
        <v>56.390573260273968</v>
      </c>
      <c r="AK6" s="31" t="s">
        <v>93</v>
      </c>
      <c r="AL6" s="24" t="s">
        <v>107</v>
      </c>
      <c r="AM6" s="25" t="s">
        <v>47</v>
      </c>
      <c r="AN6" s="26"/>
      <c r="AO6" s="27">
        <v>55</v>
      </c>
      <c r="AP6" s="28">
        <f t="shared" ref="AP6:AP20" si="2">AO6*$E6</f>
        <v>1760000</v>
      </c>
      <c r="AQ6" s="23">
        <f t="shared" ref="AQ6:AQ21" si="3">AO6+((1*AO6*0.2444/365*3)-(0*AO6*0.2444/365*0))</f>
        <v>55.110482191780825</v>
      </c>
      <c r="AR6" s="32" t="s">
        <v>94</v>
      </c>
      <c r="AS6" s="25" t="s">
        <v>106</v>
      </c>
      <c r="AT6" s="25" t="s">
        <v>47</v>
      </c>
      <c r="AU6" s="26"/>
      <c r="AV6" s="27">
        <v>60</v>
      </c>
      <c r="AW6" s="22">
        <f>AV6*$E6</f>
        <v>1920000</v>
      </c>
      <c r="AX6" s="23"/>
      <c r="AY6" s="25" t="s">
        <v>49</v>
      </c>
      <c r="AZ6" s="33" t="s">
        <v>76</v>
      </c>
      <c r="BA6" s="33" t="s">
        <v>67</v>
      </c>
      <c r="BB6" s="34" t="s">
        <v>69</v>
      </c>
    </row>
    <row r="7" spans="1:54" s="8" customFormat="1" ht="58.5" customHeight="1" x14ac:dyDescent="0.25">
      <c r="A7" s="17">
        <v>2</v>
      </c>
      <c r="B7" s="18" t="s">
        <v>17</v>
      </c>
      <c r="C7" s="19" t="s">
        <v>6</v>
      </c>
      <c r="D7" s="19" t="s">
        <v>7</v>
      </c>
      <c r="E7" s="20">
        <v>179200</v>
      </c>
      <c r="F7" s="21">
        <v>44.99</v>
      </c>
      <c r="G7" s="22">
        <f t="shared" ref="G7:G22" si="4">F7*$E7</f>
        <v>8062208</v>
      </c>
      <c r="H7" s="60">
        <f t="shared" ref="H7:H22" si="5">F7+((1*F7*0.2444/365*1)-(0*F7*0.2444/365*0))</f>
        <v>45.020124810958905</v>
      </c>
      <c r="I7" s="24" t="s">
        <v>53</v>
      </c>
      <c r="J7" s="24" t="s">
        <v>102</v>
      </c>
      <c r="K7" s="25" t="s">
        <v>47</v>
      </c>
      <c r="L7" s="26"/>
      <c r="M7" s="27">
        <v>47.4</v>
      </c>
      <c r="N7" s="28">
        <f t="shared" si="0"/>
        <v>8494080</v>
      </c>
      <c r="O7" s="23">
        <f t="shared" ref="O7:O20" si="6">M7+((0*M7*0.2444/365*0)-(1*M7*0.2444/365*5))</f>
        <v>47.241307397260272</v>
      </c>
      <c r="P7" s="25" t="s">
        <v>85</v>
      </c>
      <c r="Q7" s="25" t="s">
        <v>103</v>
      </c>
      <c r="R7" s="25" t="s">
        <v>47</v>
      </c>
      <c r="S7" s="26"/>
      <c r="T7" s="27">
        <v>49.99</v>
      </c>
      <c r="U7" s="22">
        <f t="shared" ref="U7:U22" si="7">T7*$E7</f>
        <v>8958208</v>
      </c>
      <c r="V7" s="23"/>
      <c r="W7" s="25" t="s">
        <v>62</v>
      </c>
      <c r="X7" s="29" t="s">
        <v>104</v>
      </c>
      <c r="Y7" s="29" t="s">
        <v>67</v>
      </c>
      <c r="Z7" s="30" t="s">
        <v>105</v>
      </c>
      <c r="AA7" s="27">
        <v>49.99</v>
      </c>
      <c r="AB7" s="28">
        <f t="shared" si="1"/>
        <v>8958208</v>
      </c>
      <c r="AC7" s="23">
        <f t="shared" ref="AC7:AC22" si="8">AA7+((1*AA7*0.2444/365*1)-(0*AA7*0.2444/365*0))</f>
        <v>50.023472756164388</v>
      </c>
      <c r="AD7" s="25" t="s">
        <v>94</v>
      </c>
      <c r="AE7" s="25" t="s">
        <v>106</v>
      </c>
      <c r="AF7" s="25" t="s">
        <v>47</v>
      </c>
      <c r="AG7" s="26"/>
      <c r="AH7" s="21">
        <v>54.06</v>
      </c>
      <c r="AI7" s="22">
        <f t="shared" ref="AI7:AI22" si="9">AH7*$E7</f>
        <v>9687552</v>
      </c>
      <c r="AJ7" s="23">
        <f t="shared" ref="AJ7:AJ22" si="10">AH7+((0*AH7*0.2444/365*1)-(1*AH7*0.2444/365*5))</f>
        <v>53.879010082191783</v>
      </c>
      <c r="AK7" s="31" t="s">
        <v>93</v>
      </c>
      <c r="AL7" s="24" t="s">
        <v>107</v>
      </c>
      <c r="AM7" s="25" t="s">
        <v>47</v>
      </c>
      <c r="AN7" s="26"/>
      <c r="AO7" s="27">
        <v>55</v>
      </c>
      <c r="AP7" s="28">
        <f t="shared" si="2"/>
        <v>9856000</v>
      </c>
      <c r="AQ7" s="23">
        <f t="shared" si="3"/>
        <v>55.110482191780825</v>
      </c>
      <c r="AR7" s="35" t="s">
        <v>94</v>
      </c>
      <c r="AS7" s="25" t="s">
        <v>106</v>
      </c>
      <c r="AT7" s="25" t="s">
        <v>47</v>
      </c>
      <c r="AU7" s="26"/>
      <c r="AV7" s="27">
        <v>55</v>
      </c>
      <c r="AW7" s="22">
        <f t="shared" ref="AW7:AW22" si="11">AV7*$E7</f>
        <v>9856000</v>
      </c>
      <c r="AX7" s="23"/>
      <c r="AY7" s="25" t="s">
        <v>49</v>
      </c>
      <c r="AZ7" s="33" t="s">
        <v>76</v>
      </c>
      <c r="BA7" s="33" t="s">
        <v>67</v>
      </c>
      <c r="BB7" s="34" t="s">
        <v>69</v>
      </c>
    </row>
    <row r="8" spans="1:54" s="8" customFormat="1" ht="58.5" customHeight="1" x14ac:dyDescent="0.25">
      <c r="A8" s="17">
        <v>3</v>
      </c>
      <c r="B8" s="18" t="s">
        <v>18</v>
      </c>
      <c r="C8" s="19" t="s">
        <v>40</v>
      </c>
      <c r="D8" s="19" t="s">
        <v>7</v>
      </c>
      <c r="E8" s="20">
        <v>22400</v>
      </c>
      <c r="F8" s="21">
        <v>48.79</v>
      </c>
      <c r="G8" s="22">
        <f t="shared" si="4"/>
        <v>1092896</v>
      </c>
      <c r="H8" s="60">
        <f t="shared" si="5"/>
        <v>48.822669249315069</v>
      </c>
      <c r="I8" s="24" t="s">
        <v>54</v>
      </c>
      <c r="J8" s="24" t="s">
        <v>109</v>
      </c>
      <c r="K8" s="25" t="s">
        <v>47</v>
      </c>
      <c r="L8" s="26"/>
      <c r="M8" s="27">
        <v>52.4</v>
      </c>
      <c r="N8" s="28">
        <f t="shared" si="0"/>
        <v>1173760</v>
      </c>
      <c r="O8" s="23">
        <f t="shared" si="6"/>
        <v>52.224567671232876</v>
      </c>
      <c r="P8" s="25" t="s">
        <v>86</v>
      </c>
      <c r="Q8" s="25" t="s">
        <v>111</v>
      </c>
      <c r="R8" s="25" t="s">
        <v>110</v>
      </c>
      <c r="S8" s="26"/>
      <c r="T8" s="27">
        <v>52.99</v>
      </c>
      <c r="U8" s="22">
        <f t="shared" si="7"/>
        <v>1186976</v>
      </c>
      <c r="V8" s="23"/>
      <c r="W8" s="25" t="s">
        <v>63</v>
      </c>
      <c r="X8" s="29">
        <v>1.6</v>
      </c>
      <c r="Y8" s="29" t="s">
        <v>67</v>
      </c>
      <c r="Z8" s="30" t="s">
        <v>112</v>
      </c>
      <c r="AA8" s="27">
        <v>52.99</v>
      </c>
      <c r="AB8" s="28">
        <f t="shared" si="1"/>
        <v>1186976</v>
      </c>
      <c r="AC8" s="23">
        <f t="shared" si="8"/>
        <v>53.025481523287674</v>
      </c>
      <c r="AD8" s="36" t="s">
        <v>114</v>
      </c>
      <c r="AE8" s="25" t="s">
        <v>113</v>
      </c>
      <c r="AF8" s="25" t="s">
        <v>47</v>
      </c>
      <c r="AG8" s="26"/>
      <c r="AH8" s="21">
        <v>56.58</v>
      </c>
      <c r="AI8" s="22">
        <f t="shared" si="9"/>
        <v>1267392</v>
      </c>
      <c r="AJ8" s="23">
        <f t="shared" si="10"/>
        <v>56.390573260273968</v>
      </c>
      <c r="AK8" s="31" t="s">
        <v>115</v>
      </c>
      <c r="AL8" s="24" t="s">
        <v>116</v>
      </c>
      <c r="AM8" s="25" t="s">
        <v>47</v>
      </c>
      <c r="AN8" s="26"/>
      <c r="AO8" s="27">
        <v>55</v>
      </c>
      <c r="AP8" s="28">
        <f t="shared" si="2"/>
        <v>1232000</v>
      </c>
      <c r="AQ8" s="23">
        <f t="shared" si="3"/>
        <v>55.110482191780825</v>
      </c>
      <c r="AR8" s="36" t="s">
        <v>114</v>
      </c>
      <c r="AS8" s="25" t="s">
        <v>113</v>
      </c>
      <c r="AT8" s="25" t="s">
        <v>47</v>
      </c>
      <c r="AU8" s="26"/>
      <c r="AV8" s="27">
        <v>60</v>
      </c>
      <c r="AW8" s="22">
        <f t="shared" si="11"/>
        <v>1344000</v>
      </c>
      <c r="AX8" s="23"/>
      <c r="AY8" s="25" t="s">
        <v>50</v>
      </c>
      <c r="AZ8" s="33" t="s">
        <v>66</v>
      </c>
      <c r="BA8" s="33" t="s">
        <v>67</v>
      </c>
      <c r="BB8" s="34" t="s">
        <v>69</v>
      </c>
    </row>
    <row r="9" spans="1:54" s="8" customFormat="1" ht="58.5" customHeight="1" x14ac:dyDescent="0.25">
      <c r="A9" s="17">
        <v>4</v>
      </c>
      <c r="B9" s="18" t="s">
        <v>19</v>
      </c>
      <c r="C9" s="19" t="s">
        <v>6</v>
      </c>
      <c r="D9" s="19" t="s">
        <v>7</v>
      </c>
      <c r="E9" s="20">
        <v>50400</v>
      </c>
      <c r="F9" s="21">
        <v>44.99</v>
      </c>
      <c r="G9" s="22">
        <f t="shared" si="4"/>
        <v>2267496</v>
      </c>
      <c r="H9" s="60">
        <f t="shared" si="5"/>
        <v>45.020124810958905</v>
      </c>
      <c r="I9" s="24" t="s">
        <v>54</v>
      </c>
      <c r="J9" s="24" t="s">
        <v>109</v>
      </c>
      <c r="K9" s="25" t="s">
        <v>47</v>
      </c>
      <c r="L9" s="26"/>
      <c r="M9" s="27">
        <v>47.4</v>
      </c>
      <c r="N9" s="28">
        <f t="shared" si="0"/>
        <v>2388960</v>
      </c>
      <c r="O9" s="23">
        <f t="shared" si="6"/>
        <v>47.241307397260272</v>
      </c>
      <c r="P9" s="25" t="s">
        <v>86</v>
      </c>
      <c r="Q9" s="25" t="s">
        <v>111</v>
      </c>
      <c r="R9" s="25" t="s">
        <v>110</v>
      </c>
      <c r="S9" s="26"/>
      <c r="T9" s="27">
        <v>49.99</v>
      </c>
      <c r="U9" s="22">
        <f t="shared" si="7"/>
        <v>2519496</v>
      </c>
      <c r="V9" s="23"/>
      <c r="W9" s="25" t="s">
        <v>63</v>
      </c>
      <c r="X9" s="29">
        <v>1.6</v>
      </c>
      <c r="Y9" s="29" t="s">
        <v>67</v>
      </c>
      <c r="Z9" s="30" t="s">
        <v>112</v>
      </c>
      <c r="AA9" s="27">
        <v>49.99</v>
      </c>
      <c r="AB9" s="28">
        <f t="shared" si="1"/>
        <v>2519496</v>
      </c>
      <c r="AC9" s="23">
        <f t="shared" si="8"/>
        <v>50.023472756164388</v>
      </c>
      <c r="AD9" s="36" t="s">
        <v>114</v>
      </c>
      <c r="AE9" s="25" t="s">
        <v>113</v>
      </c>
      <c r="AF9" s="25" t="s">
        <v>47</v>
      </c>
      <c r="AG9" s="26"/>
      <c r="AH9" s="21">
        <v>54.06</v>
      </c>
      <c r="AI9" s="22">
        <f t="shared" si="9"/>
        <v>2724624</v>
      </c>
      <c r="AJ9" s="23">
        <f t="shared" si="10"/>
        <v>53.879010082191783</v>
      </c>
      <c r="AK9" s="31" t="s">
        <v>115</v>
      </c>
      <c r="AL9" s="24" t="s">
        <v>116</v>
      </c>
      <c r="AM9" s="25" t="s">
        <v>47</v>
      </c>
      <c r="AN9" s="26"/>
      <c r="AO9" s="27">
        <v>55</v>
      </c>
      <c r="AP9" s="28">
        <f t="shared" si="2"/>
        <v>2772000</v>
      </c>
      <c r="AQ9" s="23">
        <f t="shared" si="3"/>
        <v>55.110482191780825</v>
      </c>
      <c r="AR9" s="36" t="s">
        <v>114</v>
      </c>
      <c r="AS9" s="25" t="s">
        <v>113</v>
      </c>
      <c r="AT9" s="25" t="s">
        <v>47</v>
      </c>
      <c r="AU9" s="26"/>
      <c r="AV9" s="27">
        <v>55</v>
      </c>
      <c r="AW9" s="22">
        <f t="shared" si="11"/>
        <v>2772000</v>
      </c>
      <c r="AX9" s="23"/>
      <c r="AY9" s="25" t="s">
        <v>50</v>
      </c>
      <c r="AZ9" s="33" t="s">
        <v>66</v>
      </c>
      <c r="BA9" s="33" t="s">
        <v>67</v>
      </c>
      <c r="BB9" s="34" t="s">
        <v>69</v>
      </c>
    </row>
    <row r="10" spans="1:54" s="8" customFormat="1" ht="58.5" customHeight="1" x14ac:dyDescent="0.25">
      <c r="A10" s="17">
        <v>5</v>
      </c>
      <c r="B10" s="18" t="s">
        <v>20</v>
      </c>
      <c r="C10" s="19" t="s">
        <v>40</v>
      </c>
      <c r="D10" s="19" t="s">
        <v>7</v>
      </c>
      <c r="E10" s="20">
        <v>6400</v>
      </c>
      <c r="F10" s="21">
        <v>48.79</v>
      </c>
      <c r="G10" s="22">
        <f t="shared" si="4"/>
        <v>312256</v>
      </c>
      <c r="H10" s="60">
        <f t="shared" si="5"/>
        <v>48.822669249315069</v>
      </c>
      <c r="I10" s="24" t="s">
        <v>55</v>
      </c>
      <c r="J10" s="24" t="s">
        <v>117</v>
      </c>
      <c r="K10" s="25" t="s">
        <v>47</v>
      </c>
      <c r="L10" s="26"/>
      <c r="M10" s="27">
        <v>52.4</v>
      </c>
      <c r="N10" s="28">
        <f t="shared" si="0"/>
        <v>335360</v>
      </c>
      <c r="O10" s="23">
        <f t="shared" si="6"/>
        <v>52.224567671232876</v>
      </c>
      <c r="P10" s="25" t="s">
        <v>87</v>
      </c>
      <c r="Q10" s="25" t="s">
        <v>118</v>
      </c>
      <c r="R10" s="25" t="s">
        <v>110</v>
      </c>
      <c r="S10" s="26"/>
      <c r="T10" s="27">
        <v>52.99</v>
      </c>
      <c r="U10" s="22">
        <f t="shared" si="7"/>
        <v>339136</v>
      </c>
      <c r="V10" s="23">
        <f t="shared" ref="V10:V22" si="12">T10+((1*T10*0.2444/365*1)-(0*T10*0.2444/365*0))</f>
        <v>53.025481523287674</v>
      </c>
      <c r="W10" s="25" t="s">
        <v>119</v>
      </c>
      <c r="X10" s="24" t="s">
        <v>121</v>
      </c>
      <c r="Y10" s="24" t="s">
        <v>47</v>
      </c>
      <c r="Z10" s="37"/>
      <c r="AA10" s="27">
        <v>52.99</v>
      </c>
      <c r="AB10" s="28">
        <f t="shared" si="1"/>
        <v>339136</v>
      </c>
      <c r="AC10" s="23"/>
      <c r="AD10" s="25" t="s">
        <v>95</v>
      </c>
      <c r="AE10" s="33" t="s">
        <v>122</v>
      </c>
      <c r="AF10" s="33" t="s">
        <v>67</v>
      </c>
      <c r="AG10" s="34" t="s">
        <v>105</v>
      </c>
      <c r="AH10" s="21">
        <v>56.58</v>
      </c>
      <c r="AI10" s="22">
        <f t="shared" si="9"/>
        <v>362112</v>
      </c>
      <c r="AJ10" s="23"/>
      <c r="AK10" s="31" t="s">
        <v>78</v>
      </c>
      <c r="AL10" s="33" t="s">
        <v>123</v>
      </c>
      <c r="AM10" s="33" t="s">
        <v>67</v>
      </c>
      <c r="AN10" s="34" t="s">
        <v>69</v>
      </c>
      <c r="AO10" s="27">
        <v>55</v>
      </c>
      <c r="AP10" s="28">
        <f t="shared" si="2"/>
        <v>352000</v>
      </c>
      <c r="AQ10" s="23"/>
      <c r="AR10" s="35" t="s">
        <v>95</v>
      </c>
      <c r="AS10" s="33" t="s">
        <v>122</v>
      </c>
      <c r="AT10" s="33" t="s">
        <v>67</v>
      </c>
      <c r="AU10" s="34" t="s">
        <v>105</v>
      </c>
      <c r="AV10" s="27">
        <v>60</v>
      </c>
      <c r="AW10" s="22">
        <f t="shared" si="11"/>
        <v>384000</v>
      </c>
      <c r="AX10" s="23"/>
      <c r="AY10" s="25" t="s">
        <v>51</v>
      </c>
      <c r="AZ10" s="33" t="s">
        <v>68</v>
      </c>
      <c r="BA10" s="33" t="s">
        <v>67</v>
      </c>
      <c r="BB10" s="34" t="s">
        <v>70</v>
      </c>
    </row>
    <row r="11" spans="1:54" s="8" customFormat="1" ht="58.5" customHeight="1" x14ac:dyDescent="0.25">
      <c r="A11" s="17">
        <v>6</v>
      </c>
      <c r="B11" s="18" t="s">
        <v>21</v>
      </c>
      <c r="C11" s="19" t="s">
        <v>6</v>
      </c>
      <c r="D11" s="19" t="s">
        <v>7</v>
      </c>
      <c r="E11" s="20">
        <v>78400</v>
      </c>
      <c r="F11" s="21">
        <v>44.99</v>
      </c>
      <c r="G11" s="22">
        <f t="shared" si="4"/>
        <v>3527216</v>
      </c>
      <c r="H11" s="60">
        <f t="shared" si="5"/>
        <v>45.020124810958905</v>
      </c>
      <c r="I11" s="24" t="s">
        <v>55</v>
      </c>
      <c r="J11" s="24" t="s">
        <v>117</v>
      </c>
      <c r="K11" s="25" t="s">
        <v>47</v>
      </c>
      <c r="L11" s="26"/>
      <c r="M11" s="27">
        <v>47.4</v>
      </c>
      <c r="N11" s="28">
        <f t="shared" si="0"/>
        <v>3716160</v>
      </c>
      <c r="O11" s="23">
        <f t="shared" si="6"/>
        <v>47.241307397260272</v>
      </c>
      <c r="P11" s="25" t="s">
        <v>87</v>
      </c>
      <c r="Q11" s="25" t="s">
        <v>118</v>
      </c>
      <c r="R11" s="25" t="s">
        <v>110</v>
      </c>
      <c r="S11" s="26"/>
      <c r="T11" s="27">
        <v>49.99</v>
      </c>
      <c r="U11" s="22">
        <f t="shared" si="7"/>
        <v>3919216</v>
      </c>
      <c r="V11" s="23">
        <f t="shared" si="12"/>
        <v>50.023472756164388</v>
      </c>
      <c r="W11" s="25" t="s">
        <v>120</v>
      </c>
      <c r="X11" s="24" t="s">
        <v>121</v>
      </c>
      <c r="Y11" s="24" t="s">
        <v>47</v>
      </c>
      <c r="Z11" s="37"/>
      <c r="AA11" s="27">
        <v>49.99</v>
      </c>
      <c r="AB11" s="28">
        <f t="shared" si="1"/>
        <v>3919216</v>
      </c>
      <c r="AC11" s="23"/>
      <c r="AD11" s="25" t="s">
        <v>95</v>
      </c>
      <c r="AE11" s="33" t="s">
        <v>122</v>
      </c>
      <c r="AF11" s="33" t="s">
        <v>67</v>
      </c>
      <c r="AG11" s="34" t="s">
        <v>105</v>
      </c>
      <c r="AH11" s="21">
        <v>54.06</v>
      </c>
      <c r="AI11" s="22">
        <f t="shared" si="9"/>
        <v>4238304</v>
      </c>
      <c r="AJ11" s="23"/>
      <c r="AK11" s="31" t="s">
        <v>78</v>
      </c>
      <c r="AL11" s="33" t="s">
        <v>123</v>
      </c>
      <c r="AM11" s="33" t="s">
        <v>67</v>
      </c>
      <c r="AN11" s="34" t="s">
        <v>69</v>
      </c>
      <c r="AO11" s="27">
        <v>55</v>
      </c>
      <c r="AP11" s="28">
        <f t="shared" si="2"/>
        <v>4312000</v>
      </c>
      <c r="AQ11" s="23"/>
      <c r="AR11" s="35" t="s">
        <v>95</v>
      </c>
      <c r="AS11" s="33" t="s">
        <v>122</v>
      </c>
      <c r="AT11" s="33" t="s">
        <v>67</v>
      </c>
      <c r="AU11" s="34" t="s">
        <v>105</v>
      </c>
      <c r="AV11" s="27">
        <v>55</v>
      </c>
      <c r="AW11" s="22">
        <f t="shared" si="11"/>
        <v>4312000</v>
      </c>
      <c r="AX11" s="23"/>
      <c r="AY11" s="25" t="s">
        <v>51</v>
      </c>
      <c r="AZ11" s="33" t="s">
        <v>68</v>
      </c>
      <c r="BA11" s="33" t="s">
        <v>67</v>
      </c>
      <c r="BB11" s="34" t="s">
        <v>70</v>
      </c>
    </row>
    <row r="12" spans="1:54" s="8" customFormat="1" ht="58.5" customHeight="1" x14ac:dyDescent="0.25">
      <c r="A12" s="17">
        <v>7</v>
      </c>
      <c r="B12" s="18" t="s">
        <v>22</v>
      </c>
      <c r="C12" s="19" t="s">
        <v>40</v>
      </c>
      <c r="D12" s="19" t="s">
        <v>7</v>
      </c>
      <c r="E12" s="20">
        <v>19200</v>
      </c>
      <c r="F12" s="21">
        <v>48.79</v>
      </c>
      <c r="G12" s="22">
        <f t="shared" si="4"/>
        <v>936768</v>
      </c>
      <c r="H12" s="60">
        <f t="shared" si="5"/>
        <v>48.822669249315069</v>
      </c>
      <c r="I12" s="24" t="s">
        <v>56</v>
      </c>
      <c r="J12" s="24" t="s">
        <v>124</v>
      </c>
      <c r="K12" s="25" t="s">
        <v>47</v>
      </c>
      <c r="L12" s="26"/>
      <c r="M12" s="27">
        <v>52.4</v>
      </c>
      <c r="N12" s="28">
        <f t="shared" si="0"/>
        <v>1006080</v>
      </c>
      <c r="O12" s="23">
        <f t="shared" si="6"/>
        <v>52.224567671232876</v>
      </c>
      <c r="P12" s="25" t="s">
        <v>88</v>
      </c>
      <c r="Q12" s="25" t="s">
        <v>125</v>
      </c>
      <c r="R12" s="25" t="s">
        <v>110</v>
      </c>
      <c r="S12" s="26"/>
      <c r="T12" s="27">
        <v>52.99</v>
      </c>
      <c r="U12" s="22">
        <f t="shared" si="7"/>
        <v>1017408</v>
      </c>
      <c r="V12" s="23"/>
      <c r="W12" s="25" t="s">
        <v>64</v>
      </c>
      <c r="X12" s="33">
        <v>7.5</v>
      </c>
      <c r="Y12" s="29" t="s">
        <v>67</v>
      </c>
      <c r="Z12" s="30" t="s">
        <v>112</v>
      </c>
      <c r="AA12" s="27">
        <v>52.99</v>
      </c>
      <c r="AB12" s="28">
        <f t="shared" si="1"/>
        <v>1017408</v>
      </c>
      <c r="AC12" s="23">
        <f t="shared" si="8"/>
        <v>53.025481523287674</v>
      </c>
      <c r="AD12" s="35" t="s">
        <v>128</v>
      </c>
      <c r="AE12" s="25" t="s">
        <v>126</v>
      </c>
      <c r="AF12" s="25" t="s">
        <v>47</v>
      </c>
      <c r="AG12" s="26"/>
      <c r="AH12" s="21">
        <v>56.58</v>
      </c>
      <c r="AI12" s="22">
        <f t="shared" si="9"/>
        <v>1086336</v>
      </c>
      <c r="AJ12" s="23">
        <f t="shared" si="10"/>
        <v>56.390573260273968</v>
      </c>
      <c r="AK12" s="31" t="s">
        <v>79</v>
      </c>
      <c r="AL12" s="24" t="s">
        <v>127</v>
      </c>
      <c r="AM12" s="25" t="s">
        <v>47</v>
      </c>
      <c r="AN12" s="26"/>
      <c r="AO12" s="27">
        <v>55</v>
      </c>
      <c r="AP12" s="28">
        <f t="shared" si="2"/>
        <v>1056000</v>
      </c>
      <c r="AQ12" s="23">
        <f t="shared" si="3"/>
        <v>55.110482191780825</v>
      </c>
      <c r="AR12" s="35" t="s">
        <v>96</v>
      </c>
      <c r="AS12" s="25" t="s">
        <v>126</v>
      </c>
      <c r="AT12" s="25" t="s">
        <v>47</v>
      </c>
      <c r="AU12" s="26"/>
      <c r="AV12" s="27">
        <v>60</v>
      </c>
      <c r="AW12" s="22">
        <f t="shared" si="11"/>
        <v>1152000</v>
      </c>
      <c r="AX12" s="23">
        <f t="shared" ref="AX12:AX13" si="13">AV12+((1*AV12*0.2444/365*1)-(0*AV12*0.2444/365*0))</f>
        <v>60.040175342465751</v>
      </c>
      <c r="AY12" s="25" t="s">
        <v>49</v>
      </c>
      <c r="AZ12" s="25" t="s">
        <v>74</v>
      </c>
      <c r="BA12" s="25" t="s">
        <v>47</v>
      </c>
      <c r="BB12" s="26"/>
    </row>
    <row r="13" spans="1:54" s="8" customFormat="1" ht="58.5" customHeight="1" x14ac:dyDescent="0.25">
      <c r="A13" s="17">
        <v>8</v>
      </c>
      <c r="B13" s="18" t="s">
        <v>23</v>
      </c>
      <c r="C13" s="19" t="s">
        <v>6</v>
      </c>
      <c r="D13" s="19" t="s">
        <v>7</v>
      </c>
      <c r="E13" s="20">
        <v>33600</v>
      </c>
      <c r="F13" s="21">
        <v>44.99</v>
      </c>
      <c r="G13" s="22">
        <f t="shared" si="4"/>
        <v>1511664</v>
      </c>
      <c r="H13" s="60">
        <f t="shared" si="5"/>
        <v>45.020124810958905</v>
      </c>
      <c r="I13" s="24" t="s">
        <v>56</v>
      </c>
      <c r="J13" s="24" t="s">
        <v>124</v>
      </c>
      <c r="K13" s="25" t="s">
        <v>47</v>
      </c>
      <c r="L13" s="26"/>
      <c r="M13" s="27">
        <v>47.4</v>
      </c>
      <c r="N13" s="28">
        <f t="shared" si="0"/>
        <v>1592640</v>
      </c>
      <c r="O13" s="23">
        <f t="shared" si="6"/>
        <v>47.241307397260272</v>
      </c>
      <c r="P13" s="25" t="s">
        <v>88</v>
      </c>
      <c r="Q13" s="25" t="s">
        <v>125</v>
      </c>
      <c r="R13" s="25" t="s">
        <v>110</v>
      </c>
      <c r="S13" s="26"/>
      <c r="T13" s="27">
        <v>49.99</v>
      </c>
      <c r="U13" s="22">
        <f t="shared" si="7"/>
        <v>1679664</v>
      </c>
      <c r="V13" s="23"/>
      <c r="W13" s="25" t="s">
        <v>64</v>
      </c>
      <c r="X13" s="33">
        <v>7.5</v>
      </c>
      <c r="Y13" s="29" t="s">
        <v>67</v>
      </c>
      <c r="Z13" s="30" t="s">
        <v>112</v>
      </c>
      <c r="AA13" s="27">
        <v>49.99</v>
      </c>
      <c r="AB13" s="28">
        <f t="shared" si="1"/>
        <v>1679664</v>
      </c>
      <c r="AC13" s="23">
        <f t="shared" si="8"/>
        <v>50.023472756164388</v>
      </c>
      <c r="AD13" s="25" t="s">
        <v>96</v>
      </c>
      <c r="AE13" s="25" t="s">
        <v>126</v>
      </c>
      <c r="AF13" s="25" t="s">
        <v>47</v>
      </c>
      <c r="AG13" s="26"/>
      <c r="AH13" s="21">
        <v>54.06</v>
      </c>
      <c r="AI13" s="22">
        <f t="shared" si="9"/>
        <v>1816416</v>
      </c>
      <c r="AJ13" s="23">
        <f t="shared" si="10"/>
        <v>53.879010082191783</v>
      </c>
      <c r="AK13" s="31" t="s">
        <v>79</v>
      </c>
      <c r="AL13" s="24" t="s">
        <v>127</v>
      </c>
      <c r="AM13" s="25" t="s">
        <v>47</v>
      </c>
      <c r="AN13" s="26"/>
      <c r="AO13" s="27">
        <v>55</v>
      </c>
      <c r="AP13" s="28">
        <f t="shared" si="2"/>
        <v>1848000</v>
      </c>
      <c r="AQ13" s="23">
        <f t="shared" si="3"/>
        <v>55.110482191780825</v>
      </c>
      <c r="AR13" s="35" t="s">
        <v>96</v>
      </c>
      <c r="AS13" s="25" t="s">
        <v>126</v>
      </c>
      <c r="AT13" s="25" t="s">
        <v>47</v>
      </c>
      <c r="AU13" s="26"/>
      <c r="AV13" s="27">
        <v>55</v>
      </c>
      <c r="AW13" s="22">
        <f t="shared" si="11"/>
        <v>1848000</v>
      </c>
      <c r="AX13" s="23">
        <f t="shared" si="13"/>
        <v>55.036827397260275</v>
      </c>
      <c r="AY13" s="25" t="s">
        <v>49</v>
      </c>
      <c r="AZ13" s="25" t="s">
        <v>75</v>
      </c>
      <c r="BA13" s="25" t="s">
        <v>47</v>
      </c>
      <c r="BB13" s="26"/>
    </row>
    <row r="14" spans="1:54" s="8" customFormat="1" ht="58.5" customHeight="1" x14ac:dyDescent="0.25">
      <c r="A14" s="17">
        <v>9</v>
      </c>
      <c r="B14" s="18" t="s">
        <v>24</v>
      </c>
      <c r="C14" s="19" t="s">
        <v>40</v>
      </c>
      <c r="D14" s="19" t="s">
        <v>7</v>
      </c>
      <c r="E14" s="20">
        <v>19200</v>
      </c>
      <c r="F14" s="21">
        <v>48.79</v>
      </c>
      <c r="G14" s="22">
        <f t="shared" si="4"/>
        <v>936768</v>
      </c>
      <c r="H14" s="23"/>
      <c r="I14" s="24" t="s">
        <v>57</v>
      </c>
      <c r="J14" s="33" t="s">
        <v>129</v>
      </c>
      <c r="K14" s="29" t="s">
        <v>67</v>
      </c>
      <c r="L14" s="30" t="s">
        <v>112</v>
      </c>
      <c r="M14" s="27">
        <v>52.4</v>
      </c>
      <c r="N14" s="28">
        <f t="shared" si="0"/>
        <v>1006080</v>
      </c>
      <c r="O14" s="60">
        <f t="shared" si="6"/>
        <v>52.224567671232876</v>
      </c>
      <c r="P14" s="25" t="s">
        <v>89</v>
      </c>
      <c r="Q14" s="25" t="s">
        <v>130</v>
      </c>
      <c r="R14" s="25" t="s">
        <v>47</v>
      </c>
      <c r="S14" s="26"/>
      <c r="T14" s="27">
        <v>52.99</v>
      </c>
      <c r="U14" s="22">
        <f t="shared" si="7"/>
        <v>1017408</v>
      </c>
      <c r="V14" s="23"/>
      <c r="W14" s="25" t="s">
        <v>65</v>
      </c>
      <c r="X14" s="33">
        <v>5.0999999999999996</v>
      </c>
      <c r="Y14" s="33" t="s">
        <v>67</v>
      </c>
      <c r="Z14" s="34" t="s">
        <v>112</v>
      </c>
      <c r="AA14" s="27">
        <v>52.99</v>
      </c>
      <c r="AB14" s="28">
        <f t="shared" si="1"/>
        <v>1017408</v>
      </c>
      <c r="AC14" s="23">
        <f t="shared" si="8"/>
        <v>53.025481523287674</v>
      </c>
      <c r="AD14" s="25" t="s">
        <v>97</v>
      </c>
      <c r="AE14" s="25" t="s">
        <v>106</v>
      </c>
      <c r="AF14" s="25" t="s">
        <v>47</v>
      </c>
      <c r="AG14" s="26"/>
      <c r="AH14" s="21">
        <v>56.58</v>
      </c>
      <c r="AI14" s="22">
        <f t="shared" si="9"/>
        <v>1086336</v>
      </c>
      <c r="AJ14" s="23">
        <f t="shared" si="10"/>
        <v>56.390573260273968</v>
      </c>
      <c r="AK14" s="31" t="s">
        <v>80</v>
      </c>
      <c r="AL14" s="24" t="s">
        <v>131</v>
      </c>
      <c r="AM14" s="25" t="s">
        <v>47</v>
      </c>
      <c r="AN14" s="26"/>
      <c r="AO14" s="27">
        <v>55</v>
      </c>
      <c r="AP14" s="28">
        <f t="shared" si="2"/>
        <v>1056000</v>
      </c>
      <c r="AQ14" s="23">
        <f t="shared" si="3"/>
        <v>55.110482191780825</v>
      </c>
      <c r="AR14" s="35" t="s">
        <v>97</v>
      </c>
      <c r="AS14" s="25" t="s">
        <v>106</v>
      </c>
      <c r="AT14" s="25" t="s">
        <v>47</v>
      </c>
      <c r="AU14" s="26"/>
      <c r="AV14" s="27">
        <v>60</v>
      </c>
      <c r="AW14" s="22">
        <f t="shared" si="11"/>
        <v>1152000</v>
      </c>
      <c r="AX14" s="23"/>
      <c r="AY14" s="25" t="s">
        <v>52</v>
      </c>
      <c r="AZ14" s="33" t="s">
        <v>72</v>
      </c>
      <c r="BA14" s="33" t="s">
        <v>67</v>
      </c>
      <c r="BB14" s="34" t="s">
        <v>69</v>
      </c>
    </row>
    <row r="15" spans="1:54" s="8" customFormat="1" ht="58.5" customHeight="1" x14ac:dyDescent="0.25">
      <c r="A15" s="17">
        <v>10</v>
      </c>
      <c r="B15" s="18" t="s">
        <v>25</v>
      </c>
      <c r="C15" s="19" t="s">
        <v>6</v>
      </c>
      <c r="D15" s="19" t="s">
        <v>7</v>
      </c>
      <c r="E15" s="20">
        <v>182000</v>
      </c>
      <c r="F15" s="21">
        <v>44.99</v>
      </c>
      <c r="G15" s="22">
        <f t="shared" si="4"/>
        <v>8188180</v>
      </c>
      <c r="H15" s="23"/>
      <c r="I15" s="24" t="s">
        <v>57</v>
      </c>
      <c r="J15" s="33" t="s">
        <v>129</v>
      </c>
      <c r="K15" s="29" t="s">
        <v>67</v>
      </c>
      <c r="L15" s="30" t="s">
        <v>112</v>
      </c>
      <c r="M15" s="27">
        <v>47.4</v>
      </c>
      <c r="N15" s="28">
        <f t="shared" si="0"/>
        <v>8626800</v>
      </c>
      <c r="O15" s="60">
        <f t="shared" si="6"/>
        <v>47.241307397260272</v>
      </c>
      <c r="P15" s="25" t="s">
        <v>89</v>
      </c>
      <c r="Q15" s="25" t="s">
        <v>130</v>
      </c>
      <c r="R15" s="25" t="s">
        <v>47</v>
      </c>
      <c r="S15" s="26"/>
      <c r="T15" s="27">
        <v>49.99</v>
      </c>
      <c r="U15" s="22">
        <f t="shared" si="7"/>
        <v>9098180</v>
      </c>
      <c r="V15" s="23"/>
      <c r="W15" s="25" t="s">
        <v>65</v>
      </c>
      <c r="X15" s="33">
        <v>5.0999999999999996</v>
      </c>
      <c r="Y15" s="33" t="s">
        <v>67</v>
      </c>
      <c r="Z15" s="34" t="s">
        <v>112</v>
      </c>
      <c r="AA15" s="27">
        <v>49.99</v>
      </c>
      <c r="AB15" s="28">
        <f t="shared" si="1"/>
        <v>9098180</v>
      </c>
      <c r="AC15" s="23">
        <f t="shared" si="8"/>
        <v>50.023472756164388</v>
      </c>
      <c r="AD15" s="25" t="s">
        <v>97</v>
      </c>
      <c r="AE15" s="25" t="s">
        <v>106</v>
      </c>
      <c r="AF15" s="25" t="s">
        <v>47</v>
      </c>
      <c r="AG15" s="26"/>
      <c r="AH15" s="21">
        <v>54.06</v>
      </c>
      <c r="AI15" s="22">
        <f t="shared" si="9"/>
        <v>9838920</v>
      </c>
      <c r="AJ15" s="23">
        <f t="shared" si="10"/>
        <v>53.879010082191783</v>
      </c>
      <c r="AK15" s="31" t="s">
        <v>80</v>
      </c>
      <c r="AL15" s="24" t="s">
        <v>131</v>
      </c>
      <c r="AM15" s="25" t="s">
        <v>47</v>
      </c>
      <c r="AN15" s="26"/>
      <c r="AO15" s="27">
        <v>55</v>
      </c>
      <c r="AP15" s="28">
        <f t="shared" si="2"/>
        <v>10010000</v>
      </c>
      <c r="AQ15" s="23">
        <f t="shared" si="3"/>
        <v>55.110482191780825</v>
      </c>
      <c r="AR15" s="35" t="s">
        <v>97</v>
      </c>
      <c r="AS15" s="25" t="s">
        <v>106</v>
      </c>
      <c r="AT15" s="25" t="s">
        <v>47</v>
      </c>
      <c r="AU15" s="26"/>
      <c r="AV15" s="27">
        <v>55</v>
      </c>
      <c r="AW15" s="22">
        <f t="shared" si="11"/>
        <v>10010000</v>
      </c>
      <c r="AX15" s="23"/>
      <c r="AY15" s="25" t="s">
        <v>52</v>
      </c>
      <c r="AZ15" s="33" t="s">
        <v>72</v>
      </c>
      <c r="BA15" s="33" t="s">
        <v>67</v>
      </c>
      <c r="BB15" s="34" t="s">
        <v>69</v>
      </c>
    </row>
    <row r="16" spans="1:54" s="8" customFormat="1" ht="58.5" customHeight="1" x14ac:dyDescent="0.25">
      <c r="A16" s="17">
        <v>11</v>
      </c>
      <c r="B16" s="18" t="s">
        <v>26</v>
      </c>
      <c r="C16" s="19" t="s">
        <v>40</v>
      </c>
      <c r="D16" s="19" t="s">
        <v>7</v>
      </c>
      <c r="E16" s="20">
        <v>25600</v>
      </c>
      <c r="F16" s="21">
        <v>48.79</v>
      </c>
      <c r="G16" s="22">
        <f t="shared" si="4"/>
        <v>1249024</v>
      </c>
      <c r="H16" s="60">
        <f t="shared" si="5"/>
        <v>48.822669249315069</v>
      </c>
      <c r="I16" s="24" t="s">
        <v>58</v>
      </c>
      <c r="J16" s="24" t="s">
        <v>132</v>
      </c>
      <c r="K16" s="25" t="s">
        <v>47</v>
      </c>
      <c r="L16" s="26"/>
      <c r="M16" s="27">
        <v>52.4</v>
      </c>
      <c r="N16" s="28">
        <f t="shared" si="0"/>
        <v>1341440</v>
      </c>
      <c r="O16" s="23">
        <f t="shared" si="6"/>
        <v>52.224567671232876</v>
      </c>
      <c r="P16" s="25" t="s">
        <v>90</v>
      </c>
      <c r="Q16" s="25" t="s">
        <v>133</v>
      </c>
      <c r="R16" s="25" t="s">
        <v>47</v>
      </c>
      <c r="S16" s="26"/>
      <c r="T16" s="27">
        <v>52.99</v>
      </c>
      <c r="U16" s="22">
        <f t="shared" si="7"/>
        <v>1356544</v>
      </c>
      <c r="V16" s="23">
        <f t="shared" si="12"/>
        <v>53.025481523287674</v>
      </c>
      <c r="W16" s="25" t="s">
        <v>134</v>
      </c>
      <c r="X16" s="25" t="s">
        <v>133</v>
      </c>
      <c r="Y16" s="25" t="s">
        <v>47</v>
      </c>
      <c r="Z16" s="26"/>
      <c r="AA16" s="27">
        <v>52.99</v>
      </c>
      <c r="AB16" s="28">
        <f t="shared" si="1"/>
        <v>1356544</v>
      </c>
      <c r="AC16" s="23">
        <f t="shared" si="8"/>
        <v>53.025481523287674</v>
      </c>
      <c r="AD16" s="25" t="s">
        <v>98</v>
      </c>
      <c r="AE16" s="25" t="s">
        <v>135</v>
      </c>
      <c r="AF16" s="25" t="s">
        <v>47</v>
      </c>
      <c r="AG16" s="26"/>
      <c r="AH16" s="21">
        <v>56.58</v>
      </c>
      <c r="AI16" s="22">
        <f t="shared" si="9"/>
        <v>1448448</v>
      </c>
      <c r="AJ16" s="23">
        <f t="shared" si="10"/>
        <v>56.390573260273968</v>
      </c>
      <c r="AK16" s="31" t="s">
        <v>81</v>
      </c>
      <c r="AL16" s="24" t="s">
        <v>136</v>
      </c>
      <c r="AM16" s="25" t="s">
        <v>47</v>
      </c>
      <c r="AN16" s="26"/>
      <c r="AO16" s="27">
        <v>55</v>
      </c>
      <c r="AP16" s="28">
        <f t="shared" si="2"/>
        <v>1408000</v>
      </c>
      <c r="AQ16" s="23">
        <f t="shared" si="3"/>
        <v>55.110482191780825</v>
      </c>
      <c r="AR16" s="35" t="s">
        <v>98</v>
      </c>
      <c r="AS16" s="25" t="s">
        <v>135</v>
      </c>
      <c r="AT16" s="25" t="s">
        <v>47</v>
      </c>
      <c r="AU16" s="26"/>
      <c r="AV16" s="27">
        <v>60</v>
      </c>
      <c r="AW16" s="22">
        <f t="shared" si="11"/>
        <v>1536000</v>
      </c>
      <c r="AX16" s="23"/>
      <c r="AY16" s="25" t="s">
        <v>50</v>
      </c>
      <c r="AZ16" s="33" t="s">
        <v>73</v>
      </c>
      <c r="BA16" s="33" t="s">
        <v>67</v>
      </c>
      <c r="BB16" s="34" t="s">
        <v>70</v>
      </c>
    </row>
    <row r="17" spans="1:54" s="8" customFormat="1" ht="58.5" customHeight="1" x14ac:dyDescent="0.25">
      <c r="A17" s="17">
        <v>12</v>
      </c>
      <c r="B17" s="18" t="s">
        <v>27</v>
      </c>
      <c r="C17" s="19" t="s">
        <v>6</v>
      </c>
      <c r="D17" s="19" t="s">
        <v>7</v>
      </c>
      <c r="E17" s="20">
        <v>173600</v>
      </c>
      <c r="F17" s="21">
        <v>44.99</v>
      </c>
      <c r="G17" s="22">
        <f t="shared" si="4"/>
        <v>7810264</v>
      </c>
      <c r="H17" s="60">
        <f t="shared" si="5"/>
        <v>45.020124810958905</v>
      </c>
      <c r="I17" s="24" t="s">
        <v>58</v>
      </c>
      <c r="J17" s="24" t="s">
        <v>132</v>
      </c>
      <c r="K17" s="25" t="s">
        <v>47</v>
      </c>
      <c r="L17" s="26"/>
      <c r="M17" s="27">
        <v>47.4</v>
      </c>
      <c r="N17" s="28">
        <f t="shared" si="0"/>
        <v>8228640</v>
      </c>
      <c r="O17" s="23">
        <f t="shared" si="6"/>
        <v>47.241307397260272</v>
      </c>
      <c r="P17" s="25" t="s">
        <v>90</v>
      </c>
      <c r="Q17" s="25" t="s">
        <v>133</v>
      </c>
      <c r="R17" s="25" t="s">
        <v>47</v>
      </c>
      <c r="S17" s="26"/>
      <c r="T17" s="27">
        <v>49.99</v>
      </c>
      <c r="U17" s="22">
        <f t="shared" si="7"/>
        <v>8678264</v>
      </c>
      <c r="V17" s="23">
        <f t="shared" si="12"/>
        <v>50.023472756164388</v>
      </c>
      <c r="W17" s="25" t="s">
        <v>134</v>
      </c>
      <c r="X17" s="25" t="s">
        <v>133</v>
      </c>
      <c r="Y17" s="25" t="s">
        <v>47</v>
      </c>
      <c r="Z17" s="26"/>
      <c r="AA17" s="27">
        <v>49.99</v>
      </c>
      <c r="AB17" s="28">
        <f t="shared" si="1"/>
        <v>8678264</v>
      </c>
      <c r="AC17" s="23">
        <f t="shared" si="8"/>
        <v>50.023472756164388</v>
      </c>
      <c r="AD17" s="25" t="s">
        <v>98</v>
      </c>
      <c r="AE17" s="25" t="s">
        <v>135</v>
      </c>
      <c r="AF17" s="25" t="s">
        <v>47</v>
      </c>
      <c r="AG17" s="26"/>
      <c r="AH17" s="21">
        <v>54.06</v>
      </c>
      <c r="AI17" s="22">
        <f t="shared" si="9"/>
        <v>9384816</v>
      </c>
      <c r="AJ17" s="23">
        <f t="shared" si="10"/>
        <v>53.879010082191783</v>
      </c>
      <c r="AK17" s="31" t="s">
        <v>81</v>
      </c>
      <c r="AL17" s="24" t="s">
        <v>136</v>
      </c>
      <c r="AM17" s="25" t="s">
        <v>47</v>
      </c>
      <c r="AN17" s="26"/>
      <c r="AO17" s="27">
        <v>55</v>
      </c>
      <c r="AP17" s="28">
        <f t="shared" si="2"/>
        <v>9548000</v>
      </c>
      <c r="AQ17" s="23">
        <f t="shared" si="3"/>
        <v>55.110482191780825</v>
      </c>
      <c r="AR17" s="35" t="s">
        <v>98</v>
      </c>
      <c r="AS17" s="25" t="s">
        <v>135</v>
      </c>
      <c r="AT17" s="25" t="s">
        <v>47</v>
      </c>
      <c r="AU17" s="26"/>
      <c r="AV17" s="27">
        <v>55</v>
      </c>
      <c r="AW17" s="22">
        <f t="shared" si="11"/>
        <v>9548000</v>
      </c>
      <c r="AX17" s="23"/>
      <c r="AY17" s="25" t="s">
        <v>50</v>
      </c>
      <c r="AZ17" s="33" t="s">
        <v>73</v>
      </c>
      <c r="BA17" s="33" t="s">
        <v>67</v>
      </c>
      <c r="BB17" s="34" t="s">
        <v>70</v>
      </c>
    </row>
    <row r="18" spans="1:54" s="8" customFormat="1" ht="58.5" customHeight="1" x14ac:dyDescent="0.25">
      <c r="A18" s="17">
        <v>13</v>
      </c>
      <c r="B18" s="18" t="s">
        <v>28</v>
      </c>
      <c r="C18" s="19" t="s">
        <v>40</v>
      </c>
      <c r="D18" s="19" t="s">
        <v>7</v>
      </c>
      <c r="E18" s="20">
        <v>48000</v>
      </c>
      <c r="F18" s="21">
        <v>48.79</v>
      </c>
      <c r="G18" s="22">
        <f t="shared" si="4"/>
        <v>2341920</v>
      </c>
      <c r="H18" s="60">
        <f t="shared" si="5"/>
        <v>48.822669249315069</v>
      </c>
      <c r="I18" s="24" t="s">
        <v>59</v>
      </c>
      <c r="J18" s="24" t="s">
        <v>137</v>
      </c>
      <c r="K18" s="25" t="s">
        <v>47</v>
      </c>
      <c r="L18" s="26"/>
      <c r="M18" s="27">
        <v>52.4</v>
      </c>
      <c r="N18" s="28">
        <f t="shared" si="0"/>
        <v>2515200</v>
      </c>
      <c r="O18" s="23">
        <f t="shared" si="6"/>
        <v>52.224567671232876</v>
      </c>
      <c r="P18" s="25" t="s">
        <v>91</v>
      </c>
      <c r="Q18" s="25" t="s">
        <v>138</v>
      </c>
      <c r="R18" s="25" t="s">
        <v>47</v>
      </c>
      <c r="S18" s="26"/>
      <c r="T18" s="27">
        <v>52.99</v>
      </c>
      <c r="U18" s="22">
        <f t="shared" si="7"/>
        <v>2543520</v>
      </c>
      <c r="V18" s="23">
        <f t="shared" si="12"/>
        <v>53.025481523287674</v>
      </c>
      <c r="W18" s="25" t="s">
        <v>91</v>
      </c>
      <c r="X18" s="25" t="s">
        <v>138</v>
      </c>
      <c r="Y18" s="25" t="s">
        <v>47</v>
      </c>
      <c r="Z18" s="26"/>
      <c r="AA18" s="27">
        <v>52.99</v>
      </c>
      <c r="AB18" s="28">
        <f t="shared" si="1"/>
        <v>2543520</v>
      </c>
      <c r="AC18" s="23"/>
      <c r="AD18" s="25" t="s">
        <v>99</v>
      </c>
      <c r="AE18" s="33" t="s">
        <v>139</v>
      </c>
      <c r="AF18" s="33" t="s">
        <v>67</v>
      </c>
      <c r="AG18" s="34" t="s">
        <v>105</v>
      </c>
      <c r="AH18" s="21">
        <v>56.58</v>
      </c>
      <c r="AI18" s="22">
        <f t="shared" si="9"/>
        <v>2715840</v>
      </c>
      <c r="AJ18" s="23"/>
      <c r="AK18" s="31" t="s">
        <v>78</v>
      </c>
      <c r="AL18" s="33" t="s">
        <v>140</v>
      </c>
      <c r="AM18" s="33" t="s">
        <v>67</v>
      </c>
      <c r="AN18" s="34" t="s">
        <v>69</v>
      </c>
      <c r="AO18" s="27">
        <v>55</v>
      </c>
      <c r="AP18" s="28">
        <f t="shared" si="2"/>
        <v>2640000</v>
      </c>
      <c r="AQ18" s="23"/>
      <c r="AR18" s="25" t="s">
        <v>99</v>
      </c>
      <c r="AS18" s="33" t="s">
        <v>139</v>
      </c>
      <c r="AT18" s="33" t="s">
        <v>67</v>
      </c>
      <c r="AU18" s="34" t="s">
        <v>105</v>
      </c>
      <c r="AV18" s="27">
        <v>60</v>
      </c>
      <c r="AW18" s="22">
        <f t="shared" si="11"/>
        <v>2880000</v>
      </c>
      <c r="AX18" s="23"/>
      <c r="AY18" s="25" t="s">
        <v>51</v>
      </c>
      <c r="AZ18" s="33" t="s">
        <v>71</v>
      </c>
      <c r="BA18" s="33" t="s">
        <v>67</v>
      </c>
      <c r="BB18" s="34" t="s">
        <v>70</v>
      </c>
    </row>
    <row r="19" spans="1:54" s="8" customFormat="1" ht="58.5" customHeight="1" x14ac:dyDescent="0.25">
      <c r="A19" s="17">
        <v>14</v>
      </c>
      <c r="B19" s="18" t="s">
        <v>29</v>
      </c>
      <c r="C19" s="19" t="s">
        <v>6</v>
      </c>
      <c r="D19" s="19" t="s">
        <v>7</v>
      </c>
      <c r="E19" s="20">
        <v>56000</v>
      </c>
      <c r="F19" s="21">
        <v>44.99</v>
      </c>
      <c r="G19" s="22">
        <f t="shared" si="4"/>
        <v>2519440</v>
      </c>
      <c r="H19" s="60">
        <f t="shared" si="5"/>
        <v>45.020124810958905</v>
      </c>
      <c r="I19" s="24" t="s">
        <v>59</v>
      </c>
      <c r="J19" s="24" t="s">
        <v>137</v>
      </c>
      <c r="K19" s="25" t="s">
        <v>47</v>
      </c>
      <c r="L19" s="26"/>
      <c r="M19" s="27">
        <v>47.4</v>
      </c>
      <c r="N19" s="28">
        <f t="shared" si="0"/>
        <v>2654400</v>
      </c>
      <c r="O19" s="23">
        <f t="shared" si="6"/>
        <v>47.241307397260272</v>
      </c>
      <c r="P19" s="25" t="s">
        <v>91</v>
      </c>
      <c r="Q19" s="25" t="s">
        <v>138</v>
      </c>
      <c r="R19" s="25" t="s">
        <v>47</v>
      </c>
      <c r="S19" s="26"/>
      <c r="T19" s="27">
        <v>49.99</v>
      </c>
      <c r="U19" s="22">
        <f t="shared" si="7"/>
        <v>2799440</v>
      </c>
      <c r="V19" s="23">
        <f t="shared" si="12"/>
        <v>50.023472756164388</v>
      </c>
      <c r="W19" s="25" t="s">
        <v>91</v>
      </c>
      <c r="X19" s="25" t="s">
        <v>138</v>
      </c>
      <c r="Y19" s="25" t="s">
        <v>47</v>
      </c>
      <c r="Z19" s="26"/>
      <c r="AA19" s="27">
        <v>49.99</v>
      </c>
      <c r="AB19" s="28">
        <f t="shared" si="1"/>
        <v>2799440</v>
      </c>
      <c r="AC19" s="23"/>
      <c r="AD19" s="25" t="s">
        <v>99</v>
      </c>
      <c r="AE19" s="33" t="s">
        <v>139</v>
      </c>
      <c r="AF19" s="33" t="s">
        <v>67</v>
      </c>
      <c r="AG19" s="34" t="s">
        <v>105</v>
      </c>
      <c r="AH19" s="21">
        <v>54.06</v>
      </c>
      <c r="AI19" s="22">
        <f t="shared" si="9"/>
        <v>3027360</v>
      </c>
      <c r="AJ19" s="23"/>
      <c r="AK19" s="31" t="s">
        <v>78</v>
      </c>
      <c r="AL19" s="33" t="s">
        <v>140</v>
      </c>
      <c r="AM19" s="33" t="s">
        <v>67</v>
      </c>
      <c r="AN19" s="34" t="s">
        <v>69</v>
      </c>
      <c r="AO19" s="27">
        <v>55</v>
      </c>
      <c r="AP19" s="28">
        <f t="shared" si="2"/>
        <v>3080000</v>
      </c>
      <c r="AQ19" s="23"/>
      <c r="AR19" s="25" t="s">
        <v>99</v>
      </c>
      <c r="AS19" s="33" t="s">
        <v>139</v>
      </c>
      <c r="AT19" s="33" t="s">
        <v>67</v>
      </c>
      <c r="AU19" s="34" t="s">
        <v>105</v>
      </c>
      <c r="AV19" s="27">
        <v>55</v>
      </c>
      <c r="AW19" s="22">
        <f t="shared" si="11"/>
        <v>3080000</v>
      </c>
      <c r="AX19" s="23"/>
      <c r="AY19" s="25" t="s">
        <v>51</v>
      </c>
      <c r="AZ19" s="33" t="s">
        <v>71</v>
      </c>
      <c r="BA19" s="33" t="s">
        <v>67</v>
      </c>
      <c r="BB19" s="34" t="s">
        <v>70</v>
      </c>
    </row>
    <row r="20" spans="1:54" s="8" customFormat="1" ht="58.5" customHeight="1" x14ac:dyDescent="0.25">
      <c r="A20" s="17">
        <v>15</v>
      </c>
      <c r="B20" s="18" t="s">
        <v>30</v>
      </c>
      <c r="C20" s="19" t="s">
        <v>40</v>
      </c>
      <c r="D20" s="19" t="s">
        <v>7</v>
      </c>
      <c r="E20" s="20">
        <v>32000</v>
      </c>
      <c r="F20" s="21">
        <v>48.79</v>
      </c>
      <c r="G20" s="22">
        <f t="shared" si="4"/>
        <v>1561280</v>
      </c>
      <c r="H20" s="60">
        <f t="shared" si="5"/>
        <v>48.822669249315069</v>
      </c>
      <c r="I20" s="24" t="s">
        <v>53</v>
      </c>
      <c r="J20" s="24" t="s">
        <v>141</v>
      </c>
      <c r="K20" s="25" t="s">
        <v>47</v>
      </c>
      <c r="L20" s="26"/>
      <c r="M20" s="27">
        <v>52.4</v>
      </c>
      <c r="N20" s="28">
        <f t="shared" si="0"/>
        <v>1676800</v>
      </c>
      <c r="O20" s="23">
        <f t="shared" si="6"/>
        <v>52.224567671232876</v>
      </c>
      <c r="P20" s="25" t="s">
        <v>92</v>
      </c>
      <c r="Q20" s="25" t="s">
        <v>143</v>
      </c>
      <c r="R20" s="25" t="s">
        <v>47</v>
      </c>
      <c r="S20" s="26"/>
      <c r="T20" s="27">
        <v>52.99</v>
      </c>
      <c r="U20" s="22">
        <f t="shared" si="7"/>
        <v>1695680</v>
      </c>
      <c r="V20" s="23">
        <f t="shared" si="12"/>
        <v>53.025481523287674</v>
      </c>
      <c r="W20" s="25" t="s">
        <v>144</v>
      </c>
      <c r="X20" s="25" t="s">
        <v>145</v>
      </c>
      <c r="Y20" s="25" t="s">
        <v>47</v>
      </c>
      <c r="Z20" s="26"/>
      <c r="AA20" s="27">
        <v>52.99</v>
      </c>
      <c r="AB20" s="28">
        <f t="shared" si="1"/>
        <v>1695680</v>
      </c>
      <c r="AC20" s="23">
        <f t="shared" si="8"/>
        <v>53.025481523287674</v>
      </c>
      <c r="AD20" s="25" t="s">
        <v>100</v>
      </c>
      <c r="AE20" s="25" t="s">
        <v>146</v>
      </c>
      <c r="AF20" s="25" t="s">
        <v>47</v>
      </c>
      <c r="AG20" s="26"/>
      <c r="AH20" s="21">
        <v>56.58</v>
      </c>
      <c r="AI20" s="22">
        <f t="shared" si="9"/>
        <v>1810560</v>
      </c>
      <c r="AJ20" s="23">
        <f>AH20+((0*AH20*0.2444/365*1)-(1*AH20*0.2444/365*5))</f>
        <v>56.390573260273968</v>
      </c>
      <c r="AK20" s="31" t="s">
        <v>82</v>
      </c>
      <c r="AL20" s="24" t="s">
        <v>149</v>
      </c>
      <c r="AM20" s="25" t="s">
        <v>47</v>
      </c>
      <c r="AN20" s="26"/>
      <c r="AO20" s="27">
        <v>55</v>
      </c>
      <c r="AP20" s="28">
        <f t="shared" si="2"/>
        <v>1760000</v>
      </c>
      <c r="AQ20" s="23">
        <f t="shared" si="3"/>
        <v>55.110482191780825</v>
      </c>
      <c r="AR20" s="35" t="s">
        <v>100</v>
      </c>
      <c r="AS20" s="25" t="s">
        <v>146</v>
      </c>
      <c r="AT20" s="25" t="s">
        <v>47</v>
      </c>
      <c r="AU20" s="25"/>
      <c r="AV20" s="27">
        <v>60</v>
      </c>
      <c r="AW20" s="22">
        <f t="shared" si="11"/>
        <v>1920000</v>
      </c>
      <c r="AX20" s="23"/>
      <c r="AY20" s="25" t="s">
        <v>49</v>
      </c>
      <c r="AZ20" s="33" t="s">
        <v>77</v>
      </c>
      <c r="BA20" s="33" t="s">
        <v>67</v>
      </c>
      <c r="BB20" s="34" t="s">
        <v>69</v>
      </c>
    </row>
    <row r="21" spans="1:54" s="8" customFormat="1" ht="58.5" customHeight="1" x14ac:dyDescent="0.25">
      <c r="A21" s="17">
        <v>16</v>
      </c>
      <c r="B21" s="18" t="s">
        <v>31</v>
      </c>
      <c r="C21" s="19" t="s">
        <v>6</v>
      </c>
      <c r="D21" s="19" t="s">
        <v>7</v>
      </c>
      <c r="E21" s="20">
        <v>44800</v>
      </c>
      <c r="F21" s="21">
        <v>44.99</v>
      </c>
      <c r="G21" s="22">
        <f t="shared" si="4"/>
        <v>2015552</v>
      </c>
      <c r="H21" s="60">
        <f t="shared" si="5"/>
        <v>45.020124810958905</v>
      </c>
      <c r="I21" s="24" t="s">
        <v>53</v>
      </c>
      <c r="J21" s="24" t="s">
        <v>141</v>
      </c>
      <c r="K21" s="25" t="s">
        <v>47</v>
      </c>
      <c r="L21" s="26"/>
      <c r="M21" s="27">
        <v>47.4</v>
      </c>
      <c r="N21" s="28">
        <f t="shared" si="0"/>
        <v>2123520</v>
      </c>
      <c r="O21" s="23">
        <f>M21+((0*M21*0.2444/365*0)-(1*M21*0.2444/365*5))</f>
        <v>47.241307397260272</v>
      </c>
      <c r="P21" s="25" t="s">
        <v>92</v>
      </c>
      <c r="Q21" s="25" t="s">
        <v>143</v>
      </c>
      <c r="R21" s="25" t="s">
        <v>47</v>
      </c>
      <c r="S21" s="26"/>
      <c r="T21" s="27">
        <v>49.99</v>
      </c>
      <c r="U21" s="22">
        <f t="shared" si="7"/>
        <v>2239552</v>
      </c>
      <c r="V21" s="23">
        <f t="shared" si="12"/>
        <v>50.023472756164388</v>
      </c>
      <c r="W21" s="25" t="s">
        <v>144</v>
      </c>
      <c r="X21" s="25" t="s">
        <v>145</v>
      </c>
      <c r="Y21" s="25" t="s">
        <v>47</v>
      </c>
      <c r="Z21" s="26"/>
      <c r="AA21" s="27">
        <v>49.99</v>
      </c>
      <c r="AB21" s="28">
        <f t="shared" ref="AB21:AB22" si="14">AA21*$E21</f>
        <v>2239552</v>
      </c>
      <c r="AC21" s="23">
        <f t="shared" si="8"/>
        <v>50.023472756164388</v>
      </c>
      <c r="AD21" s="25" t="s">
        <v>100</v>
      </c>
      <c r="AE21" s="25" t="s">
        <v>147</v>
      </c>
      <c r="AF21" s="25" t="s">
        <v>47</v>
      </c>
      <c r="AG21" s="26"/>
      <c r="AH21" s="21">
        <v>54.06</v>
      </c>
      <c r="AI21" s="22">
        <f t="shared" si="9"/>
        <v>2421888</v>
      </c>
      <c r="AJ21" s="23">
        <f t="shared" si="10"/>
        <v>53.879010082191783</v>
      </c>
      <c r="AK21" s="31" t="s">
        <v>83</v>
      </c>
      <c r="AL21" s="24" t="s">
        <v>150</v>
      </c>
      <c r="AM21" s="25" t="s">
        <v>47</v>
      </c>
      <c r="AN21" s="26"/>
      <c r="AO21" s="27">
        <v>55</v>
      </c>
      <c r="AP21" s="28">
        <f t="shared" ref="AP21:AP22" si="15">AO21*$E21</f>
        <v>2464000</v>
      </c>
      <c r="AQ21" s="23">
        <f t="shared" si="3"/>
        <v>55.110482191780825</v>
      </c>
      <c r="AR21" s="35" t="s">
        <v>100</v>
      </c>
      <c r="AS21" s="25" t="s">
        <v>147</v>
      </c>
      <c r="AT21" s="25" t="s">
        <v>47</v>
      </c>
      <c r="AU21" s="25"/>
      <c r="AV21" s="27">
        <v>55</v>
      </c>
      <c r="AW21" s="22">
        <f t="shared" si="11"/>
        <v>2464000</v>
      </c>
      <c r="AX21" s="23"/>
      <c r="AY21" s="25" t="s">
        <v>49</v>
      </c>
      <c r="AZ21" s="33" t="s">
        <v>77</v>
      </c>
      <c r="BA21" s="33" t="s">
        <v>67</v>
      </c>
      <c r="BB21" s="34" t="s">
        <v>69</v>
      </c>
    </row>
    <row r="22" spans="1:54" s="8" customFormat="1" ht="58.5" customHeight="1" thickBot="1" x14ac:dyDescent="0.3">
      <c r="A22" s="48">
        <v>17</v>
      </c>
      <c r="B22" s="49" t="s">
        <v>32</v>
      </c>
      <c r="C22" s="50" t="s">
        <v>41</v>
      </c>
      <c r="D22" s="50" t="s">
        <v>7</v>
      </c>
      <c r="E22" s="51">
        <v>52000</v>
      </c>
      <c r="F22" s="21">
        <v>33.69</v>
      </c>
      <c r="G22" s="22">
        <f t="shared" si="4"/>
        <v>1751879.9999999998</v>
      </c>
      <c r="H22" s="60">
        <f t="shared" si="5"/>
        <v>33.712558454794518</v>
      </c>
      <c r="I22" s="24" t="s">
        <v>60</v>
      </c>
      <c r="J22" s="24" t="s">
        <v>142</v>
      </c>
      <c r="K22" s="25" t="s">
        <v>47</v>
      </c>
      <c r="L22" s="26"/>
      <c r="M22" s="27"/>
      <c r="N22" s="28"/>
      <c r="O22" s="23"/>
      <c r="P22" s="25"/>
      <c r="Q22" s="25"/>
      <c r="R22" s="25"/>
      <c r="S22" s="26"/>
      <c r="T22" s="27">
        <v>35.479999999999997</v>
      </c>
      <c r="U22" s="22">
        <f t="shared" si="7"/>
        <v>1844959.9999999998</v>
      </c>
      <c r="V22" s="23">
        <f t="shared" si="12"/>
        <v>35.503757019178082</v>
      </c>
      <c r="W22" s="25" t="s">
        <v>144</v>
      </c>
      <c r="X22" s="25" t="s">
        <v>145</v>
      </c>
      <c r="Y22" s="25" t="s">
        <v>47</v>
      </c>
      <c r="Z22" s="26"/>
      <c r="AA22" s="27">
        <v>35.479999999999997</v>
      </c>
      <c r="AB22" s="28">
        <f t="shared" si="14"/>
        <v>1844959.9999999998</v>
      </c>
      <c r="AC22" s="23">
        <f t="shared" si="8"/>
        <v>35.503757019178082</v>
      </c>
      <c r="AD22" s="25" t="s">
        <v>101</v>
      </c>
      <c r="AE22" s="25" t="s">
        <v>148</v>
      </c>
      <c r="AF22" s="25" t="s">
        <v>47</v>
      </c>
      <c r="AG22" s="26"/>
      <c r="AH22" s="21">
        <v>36.659999999999997</v>
      </c>
      <c r="AI22" s="22">
        <f t="shared" si="9"/>
        <v>1906319.9999999998</v>
      </c>
      <c r="AJ22" s="23">
        <f t="shared" si="10"/>
        <v>36.537264328767122</v>
      </c>
      <c r="AK22" s="31" t="s">
        <v>84</v>
      </c>
      <c r="AL22" s="24" t="s">
        <v>151</v>
      </c>
      <c r="AM22" s="25" t="s">
        <v>47</v>
      </c>
      <c r="AN22" s="26"/>
      <c r="AO22" s="27">
        <v>36</v>
      </c>
      <c r="AP22" s="28">
        <f t="shared" si="15"/>
        <v>1872000</v>
      </c>
      <c r="AQ22" s="23">
        <f>AO22+((1*AO22*0.2444/365*3)-(0*AO22*0.2444/365*0))</f>
        <v>36.07231561643836</v>
      </c>
      <c r="AR22" s="35" t="s">
        <v>101</v>
      </c>
      <c r="AS22" s="25" t="s">
        <v>148</v>
      </c>
      <c r="AT22" s="25" t="s">
        <v>47</v>
      </c>
      <c r="AU22" s="25"/>
      <c r="AV22" s="27">
        <v>45</v>
      </c>
      <c r="AW22" s="22">
        <f t="shared" si="11"/>
        <v>2340000</v>
      </c>
      <c r="AX22" s="23"/>
      <c r="AY22" s="25" t="s">
        <v>49</v>
      </c>
      <c r="AZ22" s="33" t="s">
        <v>77</v>
      </c>
      <c r="BA22" s="33" t="s">
        <v>67</v>
      </c>
      <c r="BB22" s="34" t="s">
        <v>69</v>
      </c>
    </row>
    <row r="23" spans="1:54" s="8" customFormat="1" ht="30.75" customHeight="1" x14ac:dyDescent="0.25">
      <c r="A23" s="52"/>
      <c r="B23" s="53" t="s">
        <v>42</v>
      </c>
      <c r="C23" s="54"/>
      <c r="D23" s="54"/>
      <c r="E23" s="55"/>
      <c r="F23" s="38"/>
      <c r="G23" s="39">
        <f>SUM(G6:G22)</f>
        <v>47646092</v>
      </c>
      <c r="H23" s="40"/>
      <c r="I23" s="41"/>
      <c r="J23" s="41"/>
      <c r="K23" s="42"/>
      <c r="L23" s="43"/>
      <c r="M23" s="38"/>
      <c r="N23" s="39">
        <f>SUM(N6:N22)</f>
        <v>48556720</v>
      </c>
      <c r="O23" s="40"/>
      <c r="P23" s="41"/>
      <c r="Q23" s="41"/>
      <c r="R23" s="42"/>
      <c r="S23" s="43"/>
      <c r="T23" s="38"/>
      <c r="U23" s="39">
        <f>SUM(U6:U22)</f>
        <v>52589332</v>
      </c>
      <c r="V23" s="40"/>
      <c r="W23" s="41"/>
      <c r="X23" s="41"/>
      <c r="Y23" s="42"/>
      <c r="Z23" s="43"/>
      <c r="AA23" s="38"/>
      <c r="AB23" s="39">
        <f>SUM(AB6:AB22)</f>
        <v>52589332</v>
      </c>
      <c r="AC23" s="40"/>
      <c r="AD23" s="41"/>
      <c r="AE23" s="41"/>
      <c r="AF23" s="42"/>
      <c r="AG23" s="43"/>
      <c r="AH23" s="38"/>
      <c r="AI23" s="39">
        <f>SUM(AI6:AI22)</f>
        <v>56633784</v>
      </c>
      <c r="AJ23" s="40"/>
      <c r="AK23" s="41"/>
      <c r="AL23" s="41"/>
      <c r="AM23" s="42"/>
      <c r="AN23" s="43"/>
      <c r="AO23" s="38"/>
      <c r="AP23" s="39">
        <f>SUM(AP6:AP22)</f>
        <v>57026000</v>
      </c>
      <c r="AQ23" s="40"/>
      <c r="AR23" s="41"/>
      <c r="AS23" s="41"/>
      <c r="AT23" s="42"/>
      <c r="AU23" s="43"/>
      <c r="AV23" s="38"/>
      <c r="AW23" s="39">
        <f>SUM(AW6:AW22)</f>
        <v>58518000</v>
      </c>
      <c r="AX23" s="40"/>
      <c r="AY23" s="41"/>
      <c r="AZ23" s="41"/>
      <c r="BA23" s="42"/>
      <c r="BB23" s="43"/>
    </row>
    <row r="24" spans="1:54" s="8" customFormat="1" ht="30.75" customHeight="1" x14ac:dyDescent="0.25">
      <c r="A24" s="56"/>
      <c r="B24" s="18" t="s">
        <v>43</v>
      </c>
      <c r="C24" s="19"/>
      <c r="D24" s="19"/>
      <c r="E24" s="20"/>
      <c r="F24" s="38"/>
      <c r="G24" s="39">
        <v>38521144</v>
      </c>
      <c r="H24" s="40"/>
      <c r="I24" s="41"/>
      <c r="J24" s="41"/>
      <c r="K24" s="42" t="s">
        <v>47</v>
      </c>
      <c r="L24" s="43"/>
      <c r="M24" s="38"/>
      <c r="N24" s="39">
        <f>N14+N15</f>
        <v>9632880</v>
      </c>
      <c r="O24" s="40"/>
      <c r="P24" s="41"/>
      <c r="Q24" s="41"/>
      <c r="R24" s="42" t="s">
        <v>47</v>
      </c>
      <c r="S24" s="43"/>
      <c r="T24" s="38"/>
      <c r="U24" s="39">
        <v>0</v>
      </c>
      <c r="V24" s="40"/>
      <c r="W24" s="41"/>
      <c r="X24" s="41"/>
      <c r="Y24" s="42" t="s">
        <v>47</v>
      </c>
      <c r="Z24" s="43"/>
      <c r="AA24" s="38"/>
      <c r="AB24" s="39">
        <v>0</v>
      </c>
      <c r="AC24" s="40"/>
      <c r="AD24" s="41"/>
      <c r="AE24" s="41"/>
      <c r="AF24" s="42" t="s">
        <v>47</v>
      </c>
      <c r="AG24" s="43"/>
      <c r="AH24" s="38"/>
      <c r="AI24" s="39">
        <v>0</v>
      </c>
      <c r="AJ24" s="40"/>
      <c r="AK24" s="41"/>
      <c r="AL24" s="41"/>
      <c r="AM24" s="42" t="s">
        <v>47</v>
      </c>
      <c r="AN24" s="43"/>
      <c r="AO24" s="38"/>
      <c r="AP24" s="39">
        <v>0</v>
      </c>
      <c r="AQ24" s="40"/>
      <c r="AR24" s="41"/>
      <c r="AS24" s="41"/>
      <c r="AT24" s="42" t="s">
        <v>47</v>
      </c>
      <c r="AU24" s="43"/>
      <c r="AV24" s="38"/>
      <c r="AW24" s="39">
        <v>0</v>
      </c>
      <c r="AX24" s="40"/>
      <c r="AY24" s="41"/>
      <c r="AZ24" s="41"/>
      <c r="BA24" s="42" t="s">
        <v>47</v>
      </c>
      <c r="BB24" s="43"/>
    </row>
    <row r="25" spans="1:54" s="8" customFormat="1" ht="30.75" customHeight="1" x14ac:dyDescent="0.25">
      <c r="A25" s="56"/>
      <c r="B25" s="18" t="s">
        <v>44</v>
      </c>
      <c r="C25" s="19"/>
      <c r="D25" s="19"/>
      <c r="E25" s="20"/>
      <c r="F25" s="38"/>
      <c r="G25" s="39">
        <v>0</v>
      </c>
      <c r="H25" s="40"/>
      <c r="I25" s="41"/>
      <c r="J25" s="41"/>
      <c r="K25" s="42" t="s">
        <v>47</v>
      </c>
      <c r="L25" s="43"/>
      <c r="M25" s="38"/>
      <c r="N25" s="39">
        <f>N23-N24</f>
        <v>38923840</v>
      </c>
      <c r="O25" s="40"/>
      <c r="P25" s="41"/>
      <c r="Q25" s="41"/>
      <c r="R25" s="42" t="s">
        <v>47</v>
      </c>
      <c r="S25" s="43"/>
      <c r="T25" s="38"/>
      <c r="U25" s="39">
        <v>25416312</v>
      </c>
      <c r="V25" s="40"/>
      <c r="W25" s="41"/>
      <c r="X25" s="41"/>
      <c r="Y25" s="42" t="s">
        <v>47</v>
      </c>
      <c r="Z25" s="43"/>
      <c r="AA25" s="38"/>
      <c r="AB25" s="39">
        <v>42988020</v>
      </c>
      <c r="AC25" s="40"/>
      <c r="AD25" s="41"/>
      <c r="AE25" s="41"/>
      <c r="AF25" s="42" t="s">
        <v>47</v>
      </c>
      <c r="AG25" s="43"/>
      <c r="AH25" s="38"/>
      <c r="AI25" s="39">
        <v>46290168</v>
      </c>
      <c r="AJ25" s="40"/>
      <c r="AK25" s="41"/>
      <c r="AL25" s="41"/>
      <c r="AM25" s="42" t="s">
        <v>47</v>
      </c>
      <c r="AN25" s="43"/>
      <c r="AO25" s="38"/>
      <c r="AP25" s="39">
        <v>46642000</v>
      </c>
      <c r="AQ25" s="40"/>
      <c r="AR25" s="41"/>
      <c r="AS25" s="41"/>
      <c r="AT25" s="42" t="s">
        <v>47</v>
      </c>
      <c r="AU25" s="43"/>
      <c r="AV25" s="38"/>
      <c r="AW25" s="39">
        <f>AW12+AW13</f>
        <v>3000000</v>
      </c>
      <c r="AX25" s="40"/>
      <c r="AY25" s="41"/>
      <c r="AZ25" s="41"/>
      <c r="BA25" s="42" t="s">
        <v>47</v>
      </c>
      <c r="BB25" s="43"/>
    </row>
    <row r="26" spans="1:54" s="8" customFormat="1" ht="30.75" customHeight="1" x14ac:dyDescent="0.25">
      <c r="A26" s="56"/>
      <c r="B26" s="18" t="s">
        <v>45</v>
      </c>
      <c r="C26" s="19"/>
      <c r="D26" s="19"/>
      <c r="E26" s="20"/>
      <c r="F26" s="38"/>
      <c r="G26" s="39">
        <f>G24+G25</f>
        <v>38521144</v>
      </c>
      <c r="H26" s="40"/>
      <c r="I26" s="41"/>
      <c r="J26" s="41"/>
      <c r="K26" s="42" t="s">
        <v>47</v>
      </c>
      <c r="L26" s="43"/>
      <c r="M26" s="38"/>
      <c r="N26" s="39">
        <f>N25+N24</f>
        <v>48556720</v>
      </c>
      <c r="O26" s="40"/>
      <c r="P26" s="41"/>
      <c r="Q26" s="41"/>
      <c r="R26" s="42" t="s">
        <v>47</v>
      </c>
      <c r="S26" s="43"/>
      <c r="T26" s="38"/>
      <c r="U26" s="39">
        <f>U25+U24</f>
        <v>25416312</v>
      </c>
      <c r="V26" s="40"/>
      <c r="W26" s="41"/>
      <c r="X26" s="41"/>
      <c r="Y26" s="42" t="s">
        <v>47</v>
      </c>
      <c r="Z26" s="43"/>
      <c r="AA26" s="38"/>
      <c r="AB26" s="39">
        <f>AB25+AB24</f>
        <v>42988020</v>
      </c>
      <c r="AC26" s="40"/>
      <c r="AD26" s="41"/>
      <c r="AE26" s="41"/>
      <c r="AF26" s="42" t="s">
        <v>47</v>
      </c>
      <c r="AG26" s="43"/>
      <c r="AH26" s="38"/>
      <c r="AI26" s="39">
        <f>AI25+AI24</f>
        <v>46290168</v>
      </c>
      <c r="AJ26" s="40"/>
      <c r="AK26" s="41"/>
      <c r="AL26" s="41"/>
      <c r="AM26" s="42" t="s">
        <v>47</v>
      </c>
      <c r="AN26" s="43"/>
      <c r="AO26" s="38"/>
      <c r="AP26" s="39">
        <f>AP25+AP24</f>
        <v>46642000</v>
      </c>
      <c r="AQ26" s="40"/>
      <c r="AR26" s="41"/>
      <c r="AS26" s="41"/>
      <c r="AT26" s="42" t="s">
        <v>47</v>
      </c>
      <c r="AU26" s="43"/>
      <c r="AV26" s="38"/>
      <c r="AW26" s="39">
        <f>AW25</f>
        <v>3000000</v>
      </c>
      <c r="AX26" s="40"/>
      <c r="AY26" s="41"/>
      <c r="AZ26" s="41"/>
      <c r="BA26" s="42" t="s">
        <v>47</v>
      </c>
      <c r="BB26" s="43"/>
    </row>
    <row r="27" spans="1:54" s="8" customFormat="1" ht="30.75" customHeight="1" x14ac:dyDescent="0.25">
      <c r="A27" s="56"/>
      <c r="B27" s="18" t="s">
        <v>46</v>
      </c>
      <c r="C27" s="19"/>
      <c r="D27" s="19"/>
      <c r="E27" s="20"/>
      <c r="F27" s="38"/>
      <c r="G27" s="39">
        <f>G26</f>
        <v>38521144</v>
      </c>
      <c r="H27" s="40"/>
      <c r="I27" s="41"/>
      <c r="J27" s="41"/>
      <c r="K27" s="42"/>
      <c r="L27" s="43"/>
      <c r="M27" s="38"/>
      <c r="N27" s="39">
        <f>N26</f>
        <v>48556720</v>
      </c>
      <c r="O27" s="40"/>
      <c r="P27" s="41"/>
      <c r="Q27" s="41"/>
      <c r="R27" s="42"/>
      <c r="S27" s="43"/>
      <c r="T27" s="38"/>
      <c r="U27" s="39">
        <f>U26</f>
        <v>25416312</v>
      </c>
      <c r="V27" s="40"/>
      <c r="W27" s="41"/>
      <c r="X27" s="41"/>
      <c r="Y27" s="42"/>
      <c r="Z27" s="43"/>
      <c r="AA27" s="38"/>
      <c r="AB27" s="39">
        <f>AB26</f>
        <v>42988020</v>
      </c>
      <c r="AC27" s="40"/>
      <c r="AD27" s="41"/>
      <c r="AE27" s="41"/>
      <c r="AF27" s="42"/>
      <c r="AG27" s="43"/>
      <c r="AH27" s="38"/>
      <c r="AI27" s="39">
        <f>AI26</f>
        <v>46290168</v>
      </c>
      <c r="AJ27" s="40"/>
      <c r="AK27" s="41"/>
      <c r="AL27" s="41"/>
      <c r="AM27" s="42"/>
      <c r="AN27" s="43"/>
      <c r="AO27" s="38"/>
      <c r="AP27" s="39">
        <f>AP26</f>
        <v>46642000</v>
      </c>
      <c r="AQ27" s="40"/>
      <c r="AR27" s="41"/>
      <c r="AS27" s="41"/>
      <c r="AT27" s="42"/>
      <c r="AU27" s="43"/>
      <c r="AV27" s="38"/>
      <c r="AW27" s="39">
        <f>AW26</f>
        <v>3000000</v>
      </c>
      <c r="AX27" s="40"/>
      <c r="AY27" s="41"/>
      <c r="AZ27" s="41"/>
      <c r="BA27" s="42"/>
      <c r="BB27" s="43"/>
    </row>
    <row r="28" spans="1:54" s="8" customFormat="1" ht="16.5" customHeight="1" thickBot="1" x14ac:dyDescent="0.3">
      <c r="A28" s="57" t="s">
        <v>8</v>
      </c>
      <c r="B28" s="58"/>
      <c r="C28" s="58"/>
      <c r="D28" s="58"/>
      <c r="E28" s="59"/>
      <c r="F28" s="62" t="s">
        <v>15</v>
      </c>
      <c r="G28" s="63"/>
      <c r="H28" s="63"/>
      <c r="I28" s="63"/>
      <c r="J28" s="63"/>
      <c r="K28" s="64"/>
      <c r="L28" s="65"/>
      <c r="M28" s="62" t="s">
        <v>48</v>
      </c>
      <c r="N28" s="63"/>
      <c r="O28" s="63"/>
      <c r="P28" s="63"/>
      <c r="Q28" s="63"/>
      <c r="R28" s="64"/>
      <c r="S28" s="65"/>
      <c r="T28" s="62" t="s">
        <v>15</v>
      </c>
      <c r="U28" s="63"/>
      <c r="V28" s="63"/>
      <c r="W28" s="64"/>
      <c r="X28" s="64"/>
      <c r="Y28" s="64"/>
      <c r="Z28" s="65"/>
      <c r="AA28" s="62" t="s">
        <v>15</v>
      </c>
      <c r="AB28" s="63"/>
      <c r="AC28" s="63"/>
      <c r="AD28" s="64"/>
      <c r="AE28" s="64"/>
      <c r="AF28" s="64"/>
      <c r="AG28" s="65"/>
      <c r="AH28" s="62" t="s">
        <v>48</v>
      </c>
      <c r="AI28" s="63"/>
      <c r="AJ28" s="63"/>
      <c r="AK28" s="63"/>
      <c r="AL28" s="63"/>
      <c r="AM28" s="64"/>
      <c r="AN28" s="65"/>
      <c r="AO28" s="62" t="s">
        <v>15</v>
      </c>
      <c r="AP28" s="63"/>
      <c r="AQ28" s="63"/>
      <c r="AR28" s="64"/>
      <c r="AS28" s="64"/>
      <c r="AT28" s="64"/>
      <c r="AU28" s="65"/>
      <c r="AV28" s="62" t="s">
        <v>15</v>
      </c>
      <c r="AW28" s="63"/>
      <c r="AX28" s="63"/>
      <c r="AY28" s="64"/>
      <c r="AZ28" s="64"/>
      <c r="BA28" s="64"/>
      <c r="BB28" s="65"/>
    </row>
  </sheetData>
  <autoFilter ref="A5:BB5" xr:uid="{00000000-0001-0000-0000-000000000000}"/>
  <mergeCells count="19">
    <mergeCell ref="F4:L4"/>
    <mergeCell ref="M4:S4"/>
    <mergeCell ref="T4:Z4"/>
    <mergeCell ref="AA4:AG4"/>
    <mergeCell ref="A4:A5"/>
    <mergeCell ref="B4:B5"/>
    <mergeCell ref="C4:C5"/>
    <mergeCell ref="D4:D5"/>
    <mergeCell ref="E4:E5"/>
    <mergeCell ref="AO28:AU28"/>
    <mergeCell ref="AV28:BB28"/>
    <mergeCell ref="AV4:BB4"/>
    <mergeCell ref="AH4:AN4"/>
    <mergeCell ref="AO4:AU4"/>
    <mergeCell ref="F28:L28"/>
    <mergeCell ref="M28:S28"/>
    <mergeCell ref="T28:Z28"/>
    <mergeCell ref="AA28:AG28"/>
    <mergeCell ref="AH28:AN28"/>
  </mergeCells>
  <phoneticPr fontId="6" type="noConversion"/>
  <hyperlinks>
    <hyperlink ref="B2" r:id="rId1" xr:uid="{AD48661E-F0BA-4B45-BDE8-48E10FC078E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КЛ торги 26114292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Kucher Dmytro</dc:creator>
  <cp:lastModifiedBy>Slutskyi Maksym</cp:lastModifiedBy>
  <dcterms:created xsi:type="dcterms:W3CDTF">2015-06-05T18:17:20Z</dcterms:created>
  <dcterms:modified xsi:type="dcterms:W3CDTF">2025-05-08T14:08:20Z</dcterms:modified>
</cp:coreProperties>
</file>